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2019\11. EJECUCIONES PRESUPUESTALES\EJECUCIONES WEB\Ejecuciones Octubre\INVERSION\"/>
    </mc:Choice>
  </mc:AlternateContent>
  <bookViews>
    <workbookView xWindow="0" yWindow="0" windowWidth="24000" windowHeight="8130" tabRatio="698"/>
  </bookViews>
  <sheets>
    <sheet name="Inversión Octubre" sheetId="8" r:id="rId1"/>
    <sheet name="Inversión Marzo" sheetId="7" state="hidden" r:id="rId2"/>
  </sheets>
  <externalReferences>
    <externalReference r:id="rId3"/>
  </externalReferences>
  <definedNames>
    <definedName name="_xlnm._FilterDatabase" localSheetId="1" hidden="1">'Inversión Marzo'!$A$5:$M$40</definedName>
    <definedName name="_xlnm._FilterDatabase" localSheetId="0" hidden="1">'Inversión Octubre'!$A$5:$M$40</definedName>
    <definedName name="_xlnm.Print_Area" localSheetId="1">'Inversión Marzo'!$A$1:$M$45</definedName>
    <definedName name="_xlnm.Print_Area" localSheetId="0">'Inversión Octubre'!$A$1:$M$45</definedName>
    <definedName name="_xlnm.Print_Titles" localSheetId="1">'Inversión Marzo'!$1:$5</definedName>
    <definedName name="_xlnm.Print_Titles" localSheetId="0">'Inversión Octubre'!$1:$5</definedName>
  </definedNames>
  <calcPr calcId="162913"/>
</workbook>
</file>

<file path=xl/calcChain.xml><?xml version="1.0" encoding="utf-8"?>
<calcChain xmlns="http://schemas.openxmlformats.org/spreadsheetml/2006/main">
  <c r="E31" i="8" l="1"/>
  <c r="L39" i="8" l="1"/>
  <c r="L36" i="8"/>
  <c r="L32" i="8"/>
  <c r="L27" i="8"/>
  <c r="L19" i="8"/>
  <c r="D21" i="8"/>
  <c r="D20" i="8"/>
  <c r="E20" i="8" s="1"/>
  <c r="D18" i="8"/>
  <c r="L40" i="8" l="1"/>
  <c r="D15" i="8"/>
  <c r="J39" i="8" l="1"/>
  <c r="H39" i="8"/>
  <c r="F39" i="8"/>
  <c r="E39" i="8"/>
  <c r="D39" i="8"/>
  <c r="C39" i="8"/>
  <c r="J36" i="8"/>
  <c r="H36" i="8"/>
  <c r="F36" i="8"/>
  <c r="D36" i="8"/>
  <c r="C36" i="8"/>
  <c r="L23" i="8"/>
  <c r="J23" i="8"/>
  <c r="H23" i="8"/>
  <c r="F23" i="8"/>
  <c r="D23" i="8"/>
  <c r="D11" i="8" l="1"/>
  <c r="E25" i="8" l="1"/>
  <c r="I6" i="8" l="1"/>
  <c r="D25" i="8"/>
  <c r="E17" i="8"/>
  <c r="E16" i="8"/>
  <c r="E15" i="8"/>
  <c r="M15" i="8" s="1"/>
  <c r="M12" i="8"/>
  <c r="D22" i="8" l="1"/>
  <c r="G6" i="8" l="1"/>
  <c r="F14" i="8"/>
  <c r="D14" i="8"/>
  <c r="C14" i="8"/>
  <c r="E11" i="8"/>
  <c r="G11" i="8" s="1"/>
  <c r="L10" i="8"/>
  <c r="J10" i="8"/>
  <c r="H10" i="8"/>
  <c r="I10" i="8" s="1"/>
  <c r="E10" i="8"/>
  <c r="C10" i="8"/>
  <c r="E6" i="8"/>
  <c r="E7" i="8" s="1"/>
  <c r="C40" i="8"/>
  <c r="E38" i="8"/>
  <c r="I38" i="8" s="1"/>
  <c r="M37" i="8"/>
  <c r="K37" i="8"/>
  <c r="I37" i="8"/>
  <c r="G37" i="8"/>
  <c r="E37" i="8"/>
  <c r="E35" i="8"/>
  <c r="E36" i="8" s="1"/>
  <c r="E34" i="8"/>
  <c r="M34" i="8" s="1"/>
  <c r="M33" i="8"/>
  <c r="K33" i="8"/>
  <c r="I33" i="8"/>
  <c r="E33" i="8"/>
  <c r="J32" i="8"/>
  <c r="H32" i="8"/>
  <c r="F32" i="8"/>
  <c r="D32" i="8"/>
  <c r="C32" i="8"/>
  <c r="G31" i="8"/>
  <c r="E30" i="8"/>
  <c r="M30" i="8" s="1"/>
  <c r="E29" i="8"/>
  <c r="M29" i="8" s="1"/>
  <c r="E28" i="8"/>
  <c r="M28" i="8" s="1"/>
  <c r="J27" i="8"/>
  <c r="H27" i="8"/>
  <c r="F27" i="8"/>
  <c r="D27" i="8"/>
  <c r="C27" i="8"/>
  <c r="K26" i="8"/>
  <c r="I26" i="8"/>
  <c r="G26" i="8"/>
  <c r="E26" i="8"/>
  <c r="M26" i="8" s="1"/>
  <c r="G25" i="8"/>
  <c r="M24" i="8"/>
  <c r="E24" i="8"/>
  <c r="I24" i="8" s="1"/>
  <c r="C23" i="8"/>
  <c r="E21" i="8"/>
  <c r="K21" i="8" s="1"/>
  <c r="J19" i="8"/>
  <c r="H19" i="8"/>
  <c r="F19" i="8"/>
  <c r="D19" i="8"/>
  <c r="C19" i="8"/>
  <c r="E18" i="8"/>
  <c r="M18" i="8" s="1"/>
  <c r="G17" i="8"/>
  <c r="I16" i="8"/>
  <c r="G16" i="8"/>
  <c r="K16" i="8"/>
  <c r="L14" i="8"/>
  <c r="J14" i="8"/>
  <c r="H14" i="8"/>
  <c r="E13" i="8"/>
  <c r="M13" i="8" s="1"/>
  <c r="K12" i="8"/>
  <c r="I12" i="8"/>
  <c r="G12" i="8"/>
  <c r="E12" i="8"/>
  <c r="F10" i="8"/>
  <c r="D10" i="8"/>
  <c r="M9" i="8"/>
  <c r="K9" i="8"/>
  <c r="I9" i="8"/>
  <c r="G9" i="8"/>
  <c r="M8" i="8"/>
  <c r="K8" i="8"/>
  <c r="I8" i="8"/>
  <c r="G8" i="8"/>
  <c r="L7" i="8"/>
  <c r="J7" i="8"/>
  <c r="H7" i="8"/>
  <c r="F7" i="8"/>
  <c r="D7" i="8"/>
  <c r="C7" i="8"/>
  <c r="G35" i="8" l="1"/>
  <c r="I35" i="8"/>
  <c r="K35" i="8"/>
  <c r="M35" i="8"/>
  <c r="K31" i="8"/>
  <c r="I31" i="8"/>
  <c r="G21" i="8"/>
  <c r="M20" i="8"/>
  <c r="E23" i="8"/>
  <c r="G23" i="8" s="1"/>
  <c r="E14" i="8"/>
  <c r="I30" i="8"/>
  <c r="G28" i="8"/>
  <c r="I21" i="8"/>
  <c r="K24" i="8"/>
  <c r="G24" i="8"/>
  <c r="K38" i="8"/>
  <c r="K39" i="8"/>
  <c r="M38" i="8"/>
  <c r="G36" i="8"/>
  <c r="M31" i="8"/>
  <c r="G30" i="8"/>
  <c r="I28" i="8"/>
  <c r="K28" i="8"/>
  <c r="M21" i="8"/>
  <c r="F40" i="8"/>
  <c r="K17" i="8"/>
  <c r="I17" i="8"/>
  <c r="M17" i="8"/>
  <c r="E19" i="8"/>
  <c r="I19" i="8" s="1"/>
  <c r="K10" i="8"/>
  <c r="G10" i="8"/>
  <c r="M10" i="8"/>
  <c r="H40" i="8"/>
  <c r="G7" i="8"/>
  <c r="I7" i="8"/>
  <c r="K6" i="8"/>
  <c r="M6" i="8"/>
  <c r="K7" i="8"/>
  <c r="M7" i="8"/>
  <c r="D40" i="8"/>
  <c r="K14" i="8"/>
  <c r="J40" i="8"/>
  <c r="G18" i="8"/>
  <c r="G20" i="8"/>
  <c r="I25" i="8"/>
  <c r="K30" i="8"/>
  <c r="G34" i="8"/>
  <c r="K11" i="8"/>
  <c r="G13" i="8"/>
  <c r="G15" i="8"/>
  <c r="M16" i="8"/>
  <c r="I18" i="8"/>
  <c r="I20" i="8"/>
  <c r="K25" i="8"/>
  <c r="G29" i="8"/>
  <c r="E32" i="8"/>
  <c r="I32" i="8" s="1"/>
  <c r="I34" i="8"/>
  <c r="M11" i="8"/>
  <c r="I13" i="8"/>
  <c r="I15" i="8"/>
  <c r="K18" i="8"/>
  <c r="K20" i="8"/>
  <c r="M25" i="8"/>
  <c r="E27" i="8"/>
  <c r="M27" i="8" s="1"/>
  <c r="I29" i="8"/>
  <c r="K34" i="8"/>
  <c r="G38" i="8"/>
  <c r="K13" i="8"/>
  <c r="K15" i="8"/>
  <c r="K29" i="8"/>
  <c r="G33" i="8"/>
  <c r="I11" i="8"/>
  <c r="K8" i="7"/>
  <c r="E34" i="7"/>
  <c r="E33" i="7"/>
  <c r="K33" i="7" s="1"/>
  <c r="E31" i="7"/>
  <c r="M31" i="7" s="1"/>
  <c r="E28" i="7"/>
  <c r="K28" i="7" s="1"/>
  <c r="E20" i="7"/>
  <c r="E18" i="7"/>
  <c r="I18" i="7" s="1"/>
  <c r="E17" i="7"/>
  <c r="K17" i="7" s="1"/>
  <c r="E15" i="7"/>
  <c r="G15" i="7" s="1"/>
  <c r="E11" i="7"/>
  <c r="E12" i="7"/>
  <c r="K12" i="7" s="1"/>
  <c r="E24" i="7"/>
  <c r="I24" i="7" s="1"/>
  <c r="E22" i="7"/>
  <c r="K22" i="7" s="1"/>
  <c r="E26" i="7"/>
  <c r="E25" i="7"/>
  <c r="G25" i="7" s="1"/>
  <c r="E21" i="7"/>
  <c r="M21" i="7" s="1"/>
  <c r="E16" i="7"/>
  <c r="M16" i="7" s="1"/>
  <c r="E13" i="7"/>
  <c r="E38" i="7"/>
  <c r="K38" i="7" s="1"/>
  <c r="E37" i="7"/>
  <c r="M37" i="7" s="1"/>
  <c r="E35" i="7"/>
  <c r="G35" i="7" s="1"/>
  <c r="E30" i="7"/>
  <c r="E29" i="7"/>
  <c r="I29" i="7" s="1"/>
  <c r="C10" i="7"/>
  <c r="M38" i="7"/>
  <c r="M34" i="7"/>
  <c r="M33" i="7"/>
  <c r="M30" i="7"/>
  <c r="M29" i="7"/>
  <c r="M28" i="7"/>
  <c r="M26" i="7"/>
  <c r="M25" i="7"/>
  <c r="M24" i="7"/>
  <c r="M22" i="7"/>
  <c r="M20" i="7"/>
  <c r="M18" i="7"/>
  <c r="M13" i="7"/>
  <c r="M12" i="7"/>
  <c r="M11" i="7"/>
  <c r="M9" i="7"/>
  <c r="M8" i="7"/>
  <c r="M6" i="7"/>
  <c r="K37" i="7"/>
  <c r="K34" i="7"/>
  <c r="K31" i="7"/>
  <c r="K30" i="7"/>
  <c r="K29" i="7"/>
  <c r="K26" i="7"/>
  <c r="K25" i="7"/>
  <c r="K24" i="7"/>
  <c r="K20" i="7"/>
  <c r="K18" i="7"/>
  <c r="K13" i="7"/>
  <c r="K11" i="7"/>
  <c r="K9" i="7"/>
  <c r="K6" i="7"/>
  <c r="I38" i="7"/>
  <c r="I37" i="7"/>
  <c r="I35" i="7"/>
  <c r="I34" i="7"/>
  <c r="I33" i="7"/>
  <c r="I31" i="7"/>
  <c r="I30" i="7"/>
  <c r="I26" i="7"/>
  <c r="I25" i="7"/>
  <c r="I20" i="7"/>
  <c r="I15" i="7"/>
  <c r="I13" i="7"/>
  <c r="I12" i="7"/>
  <c r="I11" i="7"/>
  <c r="I9" i="7"/>
  <c r="I8" i="7"/>
  <c r="I6" i="7"/>
  <c r="G38" i="7"/>
  <c r="G37" i="7"/>
  <c r="G34" i="7"/>
  <c r="G33" i="7"/>
  <c r="G31" i="7"/>
  <c r="G30" i="7"/>
  <c r="G29" i="7"/>
  <c r="G26" i="7"/>
  <c r="G24" i="7"/>
  <c r="G20" i="7"/>
  <c r="G18" i="7"/>
  <c r="G16" i="7"/>
  <c r="G13" i="7"/>
  <c r="G12" i="7"/>
  <c r="G11" i="7"/>
  <c r="G9" i="7"/>
  <c r="G8" i="7"/>
  <c r="G6" i="7"/>
  <c r="L39" i="7"/>
  <c r="J39" i="7"/>
  <c r="H39" i="7"/>
  <c r="F39" i="7"/>
  <c r="C39" i="7"/>
  <c r="L36" i="7"/>
  <c r="J36" i="7"/>
  <c r="H36" i="7"/>
  <c r="F36" i="7"/>
  <c r="D36" i="7"/>
  <c r="C36" i="7"/>
  <c r="L32" i="7"/>
  <c r="J32" i="7"/>
  <c r="H32" i="7"/>
  <c r="F32" i="7"/>
  <c r="E32" i="7"/>
  <c r="D32" i="7"/>
  <c r="C32" i="7"/>
  <c r="L27" i="7"/>
  <c r="J27" i="7"/>
  <c r="H27" i="7"/>
  <c r="F27" i="7"/>
  <c r="E27" i="7"/>
  <c r="K27" i="7" s="1"/>
  <c r="D27" i="7"/>
  <c r="C27" i="7"/>
  <c r="L23" i="7"/>
  <c r="J23" i="7"/>
  <c r="H23" i="7"/>
  <c r="F23" i="7"/>
  <c r="D23" i="7"/>
  <c r="C23" i="7"/>
  <c r="L19" i="7"/>
  <c r="J19" i="7"/>
  <c r="H19" i="7"/>
  <c r="F19" i="7"/>
  <c r="D19" i="7"/>
  <c r="C19" i="7"/>
  <c r="L14" i="7"/>
  <c r="J14" i="7"/>
  <c r="H14" i="7"/>
  <c r="F14" i="7"/>
  <c r="E14" i="7"/>
  <c r="D14" i="7"/>
  <c r="C14" i="7"/>
  <c r="L10" i="7"/>
  <c r="M10" i="7" s="1"/>
  <c r="J10" i="7"/>
  <c r="H10" i="7"/>
  <c r="F10" i="7"/>
  <c r="E10" i="7"/>
  <c r="D10" i="7"/>
  <c r="L7" i="7"/>
  <c r="J7" i="7"/>
  <c r="K7" i="7" s="1"/>
  <c r="H7" i="7"/>
  <c r="I7" i="7" s="1"/>
  <c r="F7" i="7"/>
  <c r="G7" i="7" s="1"/>
  <c r="E7" i="7"/>
  <c r="M7" i="7" s="1"/>
  <c r="D7" i="7"/>
  <c r="C7" i="7"/>
  <c r="C40" i="7" s="1"/>
  <c r="K27" i="8" l="1"/>
  <c r="G39" i="8"/>
  <c r="I39" i="8"/>
  <c r="M39" i="8"/>
  <c r="K36" i="8"/>
  <c r="I36" i="8"/>
  <c r="M36" i="8"/>
  <c r="E40" i="8"/>
  <c r="I22" i="8"/>
  <c r="G22" i="8"/>
  <c r="K22" i="8"/>
  <c r="M22" i="8"/>
  <c r="G19" i="8"/>
  <c r="K19" i="8"/>
  <c r="M19" i="8"/>
  <c r="M14" i="8"/>
  <c r="I14" i="8"/>
  <c r="G14" i="8"/>
  <c r="M32" i="8"/>
  <c r="K32" i="8"/>
  <c r="I27" i="8"/>
  <c r="G27" i="8"/>
  <c r="K23" i="8"/>
  <c r="I23" i="8"/>
  <c r="M23" i="8"/>
  <c r="G32" i="8"/>
  <c r="G21" i="7"/>
  <c r="I27" i="7"/>
  <c r="I17" i="7"/>
  <c r="M17" i="7"/>
  <c r="M27" i="7"/>
  <c r="I21" i="7"/>
  <c r="K21" i="7"/>
  <c r="E23" i="7"/>
  <c r="G23" i="7" s="1"/>
  <c r="I14" i="7"/>
  <c r="G17" i="7"/>
  <c r="I10" i="7"/>
  <c r="K32" i="7"/>
  <c r="K14" i="7"/>
  <c r="D40" i="7"/>
  <c r="G14" i="7"/>
  <c r="K10" i="7"/>
  <c r="G10" i="7"/>
  <c r="G32" i="7"/>
  <c r="G22" i="7"/>
  <c r="G28" i="7"/>
  <c r="I16" i="7"/>
  <c r="K15" i="7"/>
  <c r="K35" i="7"/>
  <c r="E19" i="7"/>
  <c r="G27" i="7"/>
  <c r="M32" i="7"/>
  <c r="E36" i="7"/>
  <c r="I22" i="7"/>
  <c r="I28" i="7"/>
  <c r="K16" i="7"/>
  <c r="M15" i="7"/>
  <c r="M35" i="7"/>
  <c r="J40" i="7"/>
  <c r="M14" i="7"/>
  <c r="I32" i="7"/>
  <c r="E39" i="7"/>
  <c r="E40" i="7" s="1"/>
  <c r="F40" i="7"/>
  <c r="L40" i="7"/>
  <c r="H40" i="7"/>
  <c r="G40" i="8" l="1"/>
  <c r="M40" i="8"/>
  <c r="I40" i="8"/>
  <c r="K40" i="8"/>
  <c r="K23" i="7"/>
  <c r="M23" i="7"/>
  <c r="I23" i="7"/>
  <c r="I40" i="7"/>
  <c r="M40" i="7"/>
  <c r="I39" i="7"/>
  <c r="K40" i="7"/>
  <c r="M36" i="7"/>
  <c r="K36" i="7"/>
  <c r="I36" i="7"/>
  <c r="G39" i="7"/>
  <c r="G36" i="7"/>
  <c r="G40" i="7"/>
  <c r="K39" i="7"/>
  <c r="G19" i="7"/>
  <c r="M19" i="7"/>
  <c r="I19" i="7"/>
  <c r="K19" i="7"/>
  <c r="M39" i="7"/>
</calcChain>
</file>

<file path=xl/sharedStrings.xml><?xml version="1.0" encoding="utf-8"?>
<sst xmlns="http://schemas.openxmlformats.org/spreadsheetml/2006/main" count="104" uniqueCount="53">
  <si>
    <t>Presupuesto Inicial</t>
  </si>
  <si>
    <t>Presupuesto Definitivo</t>
  </si>
  <si>
    <t>Obligaciones</t>
  </si>
  <si>
    <t>Certificados de Disponibilidad</t>
  </si>
  <si>
    <t>Compromisos</t>
  </si>
  <si>
    <t>Pagos</t>
  </si>
  <si>
    <t>Proyecto</t>
  </si>
  <si>
    <t>TOTAL GENERAL</t>
  </si>
  <si>
    <t xml:space="preserve"> V -  Gestión integral de la biodiversidad y sus servicios ecosistémicos</t>
  </si>
  <si>
    <t>%CDP / Ppto final</t>
  </si>
  <si>
    <t>%COM / Ppto final</t>
  </si>
  <si>
    <t>%OBL / Ppto final</t>
  </si>
  <si>
    <t>%PAG / Ppto final</t>
  </si>
  <si>
    <t>CORPORACIÓN AUTÓNOMA REGIONAL DEL CENTRO DE ANTIOQUIA - CORANTIOQUIA</t>
  </si>
  <si>
    <t>Descripción Proyecto / Programa</t>
  </si>
  <si>
    <t>Cifras en pesos $</t>
  </si>
  <si>
    <t xml:space="preserve">Articulación y armonización de la planificación ambiental del territorio </t>
  </si>
  <si>
    <t xml:space="preserve">  I - Gestión para la planificación y el ordenamiento ambiental de los territorios </t>
  </si>
  <si>
    <t>Consolidación del sistema de  información y el conocimiento Corporativo, articulado al SIAC</t>
  </si>
  <si>
    <t>Promoción de espacios para la apropiación de la información y el conocimiento ambiental regional.</t>
  </si>
  <si>
    <t xml:space="preserve"> II -  Dinamización de la Gestión de la información  y el conocimiento para la protección del patrimonio ambiental en los territorios </t>
  </si>
  <si>
    <t>Regulación del uso de los Recursos Naturales Renovables-RNR</t>
  </si>
  <si>
    <t xml:space="preserve">Fortalecimiento a la gobernanza de los Recursos Naturales Renovables-RNR con Enfoque Territorial, </t>
  </si>
  <si>
    <t>Diseño e implementación de la estrategia de Territorialización</t>
  </si>
  <si>
    <t xml:space="preserve"> III - Administración integral del patrimonio ambiental </t>
  </si>
  <si>
    <t>Fortalecimiento de los procesos de participación ambiental</t>
  </si>
  <si>
    <t xml:space="preserve">Fortalecimiento de la gestión ambiental en las comunidades étnicas y rurales </t>
  </si>
  <si>
    <t>Fortalecimiento de los procesos de educación ambiental  en el nivel formal y en la gestión interinstitucional</t>
  </si>
  <si>
    <t>Fortalecimiento  de la comunicación para la participacion y la gestión ambiental en el territorio</t>
  </si>
  <si>
    <t xml:space="preserve"> IV - Construcción de una cultura ambiental responsable y ética para la paz en el territorio</t>
  </si>
  <si>
    <t>Manejo Integral de Áreas Protegidas para la conservación de la  Biodiversidad</t>
  </si>
  <si>
    <t xml:space="preserve">Manejo integral de ecosistemas estrategicos para la conservación de la biodiversidad y sus servicios ecosistemicos </t>
  </si>
  <si>
    <t xml:space="preserve">Fortalecimiento  de las acciones de recuperación, protección y conservación de las especies de flora y fauna silvestres priorizadas </t>
  </si>
  <si>
    <t>Planificacion y ejecucion del Recurso Hidrico  (POMCA, PMAA, PMAM o PORH).</t>
  </si>
  <si>
    <t>Conservación de los  ecosistemas claves para la regulación de la oferta hídrica</t>
  </si>
  <si>
    <t>Conocimiento  y  Gobernabilidad del Recurso Hidrico</t>
  </si>
  <si>
    <t xml:space="preserve"> VI - Gestión Integral del Recurso Hidrico</t>
  </si>
  <si>
    <t>Producción y Consumo Sostenible.</t>
  </si>
  <si>
    <t>Mejoramiento del saneamiento hídrico urbano y rural</t>
  </si>
  <si>
    <t>Gestión Integral de Residuos Sólidos (reciclables, no reciclables y peligrosos)</t>
  </si>
  <si>
    <t>Gestión de Calidad del Aire</t>
  </si>
  <si>
    <t>VII - Gestión Ambiental, Sectorial y Urbana, para el crecimiento verde.</t>
  </si>
  <si>
    <t>Conocimiento integral del riesgo asociado a fenomenos naturales y antrópicos</t>
  </si>
  <si>
    <t>Reducción integral del Riesgo asociado a  dinámicas territoriales y culturales</t>
  </si>
  <si>
    <t xml:space="preserve">Gestión del Talento Humano para el servicio al ciudadano  </t>
  </si>
  <si>
    <t xml:space="preserve">Gestión logistica de bienes y servicios </t>
  </si>
  <si>
    <t xml:space="preserve"> VIII -  Adapatación al Cambio Climático y Gestión integral del riesgo</t>
  </si>
  <si>
    <t xml:space="preserve"> IX - Desarrollo administrativo y fortalecimiento institucional </t>
  </si>
  <si>
    <t>Modifica-ciones</t>
  </si>
  <si>
    <t>Cambio Climático en el marco de los compromisos internacionales y Política Nacional de Cambio Climático</t>
  </si>
  <si>
    <t>INFORME DE EJECUCIÓN PRESUPUESTAL PROYECTOS DE INVERSION - VIGENCIA 2019</t>
  </si>
  <si>
    <t>MES DE MARZO DE 2019</t>
  </si>
  <si>
    <t>MES DE OCTUBRE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</si>
</sst>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.00_);_(* \(#,##0.00\);_(* &quot;-&quot;??_);_(@_)"/>
    <numFmt numFmtId="165" formatCode="_(* #,##0_);_(* \(#,##0\);_(* &quot;-&quot;??_);_(@_)"/>
    <numFmt numFmtId="166" formatCode="_ * #,##0_ ;_ * \-#,##0_ ;_ * &quot;-&quot;??_ ;_ @_ "/>
    <numFmt numFmtId="167" formatCode="_-* #,##0_-;\-* #,##0_-;_-* &quot;-&quot;??_-;_-@_-"/>
    <numFmt numFmtId="168" formatCode="#,##0_ ;[Red]\-#,##0\ "/>
    <numFmt numFmtId="169" formatCode="#,##0;[Red]#,##0"/>
    <numFmt numFmtId="170" formatCode="#,##0_ ;\-#,##0\ "/>
    <numFmt numFmtId="171" formatCode="0.0%"/>
  </numFmts>
  <fonts count="29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Tahoma"/>
      <family val="2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1" borderId="2" applyNumberFormat="0" applyAlignment="0" applyProtection="0"/>
    <xf numFmtId="0" fontId="9" fillId="22" borderId="3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3" fillId="29" borderId="2" applyNumberFormat="0" applyAlignment="0" applyProtection="0"/>
    <xf numFmtId="0" fontId="14" fillId="30" borderId="0" applyNumberFormat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5" fillId="31" borderId="0" applyNumberFormat="0" applyBorder="0" applyAlignment="0" applyProtection="0"/>
    <xf numFmtId="0" fontId="5" fillId="32" borderId="6" applyNumberFormat="0" applyFont="0" applyAlignment="0" applyProtection="0"/>
    <xf numFmtId="9" fontId="5" fillId="0" borderId="0" applyFont="0" applyFill="0" applyBorder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12" fillId="0" borderId="9" applyNumberFormat="0" applyFill="0" applyAlignment="0" applyProtection="0"/>
    <xf numFmtId="0" fontId="21" fillId="0" borderId="10" applyNumberFormat="0" applyFill="0" applyAlignment="0" applyProtection="0"/>
  </cellStyleXfs>
  <cellXfs count="51">
    <xf numFmtId="0" fontId="0" fillId="0" borderId="0" xfId="0"/>
    <xf numFmtId="165" fontId="5" fillId="0" borderId="0" xfId="33" applyNumberFormat="1" applyFont="1" applyAlignment="1">
      <alignment vertical="center"/>
    </xf>
    <xf numFmtId="166" fontId="1" fillId="0" borderId="0" xfId="3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22" fillId="0" borderId="0" xfId="33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165" fontId="0" fillId="0" borderId="0" xfId="0" applyNumberFormat="1" applyAlignment="1">
      <alignment vertical="center"/>
    </xf>
    <xf numFmtId="165" fontId="0" fillId="0" borderId="0" xfId="0" applyNumberFormat="1" applyFill="1" applyAlignment="1">
      <alignment vertical="center"/>
    </xf>
    <xf numFmtId="165" fontId="25" fillId="0" borderId="0" xfId="0" applyNumberFormat="1" applyFont="1" applyAlignment="1">
      <alignment vertical="center"/>
    </xf>
    <xf numFmtId="165" fontId="17" fillId="0" borderId="0" xfId="0" applyNumberFormat="1" applyFont="1" applyFill="1" applyAlignment="1">
      <alignment vertical="center"/>
    </xf>
    <xf numFmtId="3" fontId="0" fillId="0" borderId="0" xfId="0" applyNumberFormat="1" applyAlignment="1">
      <alignment vertical="center"/>
    </xf>
    <xf numFmtId="3" fontId="26" fillId="33" borderId="1" xfId="34" applyNumberFormat="1" applyFont="1" applyFill="1" applyBorder="1" applyAlignment="1">
      <alignment horizontal="center" vertical="center" wrapText="1"/>
    </xf>
    <xf numFmtId="168" fontId="26" fillId="33" borderId="1" xfId="34" applyNumberFormat="1" applyFont="1" applyFill="1" applyBorder="1" applyAlignment="1">
      <alignment horizontal="center" vertical="center" wrapText="1"/>
    </xf>
    <xf numFmtId="165" fontId="27" fillId="33" borderId="1" xfId="34" applyNumberFormat="1" applyFont="1" applyFill="1" applyBorder="1" applyAlignment="1">
      <alignment horizontal="center" vertical="center" wrapText="1"/>
    </xf>
    <xf numFmtId="168" fontId="24" fillId="33" borderId="1" xfId="33" applyNumberFormat="1" applyFont="1" applyFill="1" applyBorder="1" applyAlignment="1">
      <alignment vertical="center"/>
    </xf>
    <xf numFmtId="167" fontId="24" fillId="33" borderId="1" xfId="33" applyNumberFormat="1" applyFont="1" applyFill="1" applyBorder="1" applyAlignment="1">
      <alignment vertical="center"/>
    </xf>
    <xf numFmtId="9" fontId="24" fillId="33" borderId="1" xfId="37" applyFont="1" applyFill="1" applyBorder="1" applyAlignment="1">
      <alignment horizontal="center" vertical="center"/>
    </xf>
    <xf numFmtId="168" fontId="4" fillId="33" borderId="1" xfId="0" applyNumberFormat="1" applyFont="1" applyFill="1" applyBorder="1" applyAlignment="1">
      <alignment vertical="center" wrapText="1"/>
    </xf>
    <xf numFmtId="3" fontId="4" fillId="33" borderId="1" xfId="0" applyNumberFormat="1" applyFont="1" applyFill="1" applyBorder="1" applyAlignment="1">
      <alignment vertical="center" wrapText="1"/>
    </xf>
    <xf numFmtId="168" fontId="4" fillId="33" borderId="1" xfId="33" applyNumberFormat="1" applyFont="1" applyFill="1" applyBorder="1" applyAlignment="1">
      <alignment vertical="center"/>
    </xf>
    <xf numFmtId="9" fontId="24" fillId="34" borderId="1" xfId="37" applyFont="1" applyFill="1" applyBorder="1" applyAlignment="1">
      <alignment horizontal="center" vertical="center"/>
    </xf>
    <xf numFmtId="3" fontId="0" fillId="0" borderId="0" xfId="0" applyNumberFormat="1" applyAlignment="1">
      <alignment vertical="center" wrapText="1"/>
    </xf>
    <xf numFmtId="0" fontId="0" fillId="0" borderId="0" xfId="0"/>
    <xf numFmtId="3" fontId="0" fillId="0" borderId="0" xfId="0" applyNumberFormat="1"/>
    <xf numFmtId="168" fontId="28" fillId="34" borderId="1" xfId="33" applyNumberFormat="1" applyFont="1" applyFill="1" applyBorder="1" applyAlignment="1">
      <alignment vertical="center"/>
    </xf>
    <xf numFmtId="49" fontId="28" fillId="34" borderId="1" xfId="0" applyNumberFormat="1" applyFont="1" applyFill="1" applyBorder="1" applyAlignment="1">
      <alignment horizontal="center" vertical="center"/>
    </xf>
    <xf numFmtId="0" fontId="2" fillId="34" borderId="1" xfId="0" applyFont="1" applyFill="1" applyBorder="1" applyAlignment="1">
      <alignment horizontal="justify" vertical="center" wrapText="1"/>
    </xf>
    <xf numFmtId="167" fontId="28" fillId="34" borderId="1" xfId="33" applyNumberFormat="1" applyFont="1" applyFill="1" applyBorder="1" applyAlignment="1">
      <alignment vertical="center"/>
    </xf>
    <xf numFmtId="169" fontId="5" fillId="34" borderId="1" xfId="33" applyNumberFormat="1" applyFont="1" applyFill="1" applyBorder="1" applyAlignment="1">
      <alignment vertical="center"/>
    </xf>
    <xf numFmtId="0" fontId="28" fillId="34" borderId="1" xfId="0" applyFont="1" applyFill="1" applyBorder="1" applyAlignment="1">
      <alignment horizontal="center" vertical="center"/>
    </xf>
    <xf numFmtId="168" fontId="5" fillId="34" borderId="1" xfId="33" applyNumberFormat="1" applyFont="1" applyFill="1" applyBorder="1" applyAlignment="1">
      <alignment vertical="center"/>
    </xf>
    <xf numFmtId="3" fontId="0" fillId="34" borderId="0" xfId="0" applyNumberFormat="1" applyFill="1" applyAlignment="1">
      <alignment vertical="center"/>
    </xf>
    <xf numFmtId="170" fontId="24" fillId="33" borderId="1" xfId="33" applyNumberFormat="1" applyFont="1" applyFill="1" applyBorder="1" applyAlignment="1">
      <alignment vertical="center"/>
    </xf>
    <xf numFmtId="170" fontId="28" fillId="34" borderId="1" xfId="33" applyNumberFormat="1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>
      <alignment vertical="center"/>
    </xf>
    <xf numFmtId="0" fontId="0" fillId="0" borderId="0" xfId="0" applyFont="1" applyFill="1"/>
    <xf numFmtId="171" fontId="24" fillId="34" borderId="1" xfId="37" applyNumberFormat="1" applyFont="1" applyFill="1" applyBorder="1" applyAlignment="1">
      <alignment horizontal="center" vertical="center"/>
    </xf>
    <xf numFmtId="0" fontId="0" fillId="34" borderId="0" xfId="0" applyFont="1" applyFill="1"/>
    <xf numFmtId="3" fontId="0" fillId="34" borderId="0" xfId="0" applyNumberFormat="1" applyFill="1"/>
    <xf numFmtId="0" fontId="3" fillId="33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8" fillId="0" borderId="0" xfId="0" applyFont="1" applyBorder="1" applyAlignment="1">
      <alignment horizontal="right" vertical="center"/>
    </xf>
    <xf numFmtId="49" fontId="3" fillId="33" borderId="1" xfId="0" applyNumberFormat="1" applyFont="1" applyFill="1" applyBorder="1" applyAlignment="1">
      <alignment horizontal="center" vertical="center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_Hoja6" xfId="3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catano\Documents\Plantillas%20personalizadas%20de%20Office\Inversion%20a%20Sept30de2019-para%20web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rsion a Sept30de2019-para w"/>
    </sheetNames>
    <sheetDataSet>
      <sheetData sheetId="0">
        <row r="136">
          <cell r="D136">
            <v>2496405636</v>
          </cell>
          <cell r="E136">
            <v>-139700000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="85" zoomScaleNormal="85" workbookViewId="0">
      <pane xSplit="3" ySplit="5" topLeftCell="D36" activePane="bottomRight" state="frozen"/>
      <selection pane="topRight" activeCell="D1" sqref="D1"/>
      <selection pane="bottomLeft" activeCell="A6" sqref="A6"/>
      <selection pane="bottomRight" activeCell="D42" sqref="D42"/>
    </sheetView>
  </sheetViews>
  <sheetFormatPr baseColWidth="10" defaultRowHeight="15" x14ac:dyDescent="0.25"/>
  <cols>
    <col min="1" max="1" width="4.42578125" style="3" customWidth="1"/>
    <col min="2" max="2" width="43.7109375" style="27" customWidth="1"/>
    <col min="3" max="3" width="14.28515625" style="4" bestFit="1" customWidth="1"/>
    <col min="4" max="4" width="13.7109375" style="1" customWidth="1"/>
    <col min="5" max="5" width="15.5703125" style="3" customWidth="1"/>
    <col min="6" max="6" width="15" style="3" customWidth="1"/>
    <col min="7" max="7" width="9.140625" style="3" customWidth="1"/>
    <col min="8" max="8" width="14.28515625" style="3" bestFit="1" customWidth="1"/>
    <col min="9" max="9" width="6.5703125" style="9" customWidth="1"/>
    <col min="10" max="10" width="14.42578125" style="3" customWidth="1"/>
    <col min="11" max="11" width="6.140625" style="3" customWidth="1"/>
    <col min="12" max="12" width="14.85546875" style="3" customWidth="1"/>
    <col min="13" max="13" width="6.140625" style="6" customWidth="1"/>
    <col min="14" max="16384" width="11.42578125" style="39"/>
  </cols>
  <sheetData>
    <row r="1" spans="1:13" x14ac:dyDescent="0.25">
      <c r="A1" s="47" t="s">
        <v>13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s="40" customFormat="1" x14ac:dyDescent="0.25">
      <c r="A2" s="47" t="s">
        <v>50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5"/>
    </row>
    <row r="3" spans="1:13" s="40" customFormat="1" x14ac:dyDescent="0.25">
      <c r="A3" s="48" t="s">
        <v>52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10"/>
    </row>
    <row r="4" spans="1:13" x14ac:dyDescent="0.25">
      <c r="A4" s="49" t="s">
        <v>15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s="41" customFormat="1" ht="36.75" customHeight="1" x14ac:dyDescent="0.25">
      <c r="A5" s="16" t="s">
        <v>6</v>
      </c>
      <c r="B5" s="16" t="s">
        <v>14</v>
      </c>
      <c r="C5" s="17" t="s">
        <v>0</v>
      </c>
      <c r="D5" s="16" t="s">
        <v>48</v>
      </c>
      <c r="E5" s="17" t="s">
        <v>1</v>
      </c>
      <c r="F5" s="17" t="s">
        <v>3</v>
      </c>
      <c r="G5" s="18" t="s">
        <v>9</v>
      </c>
      <c r="H5" s="17" t="s">
        <v>4</v>
      </c>
      <c r="I5" s="18" t="s">
        <v>10</v>
      </c>
      <c r="J5" s="17" t="s">
        <v>2</v>
      </c>
      <c r="K5" s="18" t="s">
        <v>11</v>
      </c>
      <c r="L5" s="17" t="s">
        <v>5</v>
      </c>
      <c r="M5" s="18" t="s">
        <v>12</v>
      </c>
    </row>
    <row r="6" spans="1:13" s="44" customFormat="1" ht="28.5" x14ac:dyDescent="0.25">
      <c r="A6" s="30">
        <v>1</v>
      </c>
      <c r="B6" s="31" t="s">
        <v>16</v>
      </c>
      <c r="C6" s="29">
        <v>2343064071</v>
      </c>
      <c r="D6" s="38">
        <v>100400000</v>
      </c>
      <c r="E6" s="29">
        <f>C6+D6</f>
        <v>2443464071</v>
      </c>
      <c r="F6" s="33">
        <v>2323133542</v>
      </c>
      <c r="G6" s="25">
        <f>+F6/E6</f>
        <v>0.95075412385713776</v>
      </c>
      <c r="H6" s="29">
        <v>1569099217</v>
      </c>
      <c r="I6" s="25">
        <f>+H6/E6</f>
        <v>0.64216177173329103</v>
      </c>
      <c r="J6" s="29">
        <v>1559099217</v>
      </c>
      <c r="K6" s="25">
        <f>+J6/E6</f>
        <v>0.6380692212764687</v>
      </c>
      <c r="L6" s="29">
        <v>1558877855</v>
      </c>
      <c r="M6" s="25">
        <f>L6/$E6</f>
        <v>0.63797862776104641</v>
      </c>
    </row>
    <row r="7" spans="1:13" ht="30.75" customHeight="1" x14ac:dyDescent="0.25">
      <c r="A7" s="46" t="s">
        <v>17</v>
      </c>
      <c r="B7" s="46"/>
      <c r="C7" s="19">
        <f>SUM(C6:C6)</f>
        <v>2343064071</v>
      </c>
      <c r="D7" s="37">
        <f>SUM(D6:D6)</f>
        <v>100400000</v>
      </c>
      <c r="E7" s="19">
        <f>SUM(E6:E6)</f>
        <v>2443464071</v>
      </c>
      <c r="F7" s="19">
        <f>SUM(F6:F6)</f>
        <v>2323133542</v>
      </c>
      <c r="G7" s="21">
        <f t="shared" ref="G7:G40" si="0">+F7/E7</f>
        <v>0.95075412385713776</v>
      </c>
      <c r="H7" s="19">
        <f>SUM(H6:H6)</f>
        <v>1569099217</v>
      </c>
      <c r="I7" s="21">
        <f t="shared" ref="I7:I40" si="1">+H7/E7</f>
        <v>0.64216177173329103</v>
      </c>
      <c r="J7" s="19">
        <f>SUM(J6:J6)</f>
        <v>1559099217</v>
      </c>
      <c r="K7" s="21">
        <f t="shared" ref="K7:K40" si="2">+J7/E7</f>
        <v>0.6380692212764687</v>
      </c>
      <c r="L7" s="19">
        <f>SUM(L6:L6)</f>
        <v>1558877855</v>
      </c>
      <c r="M7" s="21">
        <f t="shared" ref="M7:M40" si="3">L7/$E7</f>
        <v>0.63797862776104641</v>
      </c>
    </row>
    <row r="8" spans="1:13" s="44" customFormat="1" ht="42.75" x14ac:dyDescent="0.25">
      <c r="A8" s="34">
        <v>2</v>
      </c>
      <c r="B8" s="31" t="s">
        <v>18</v>
      </c>
      <c r="C8" s="29">
        <v>3110935699</v>
      </c>
      <c r="D8" s="38">
        <v>0</v>
      </c>
      <c r="E8" s="29">
        <v>3110935699</v>
      </c>
      <c r="F8" s="35">
        <v>2743748649</v>
      </c>
      <c r="G8" s="25">
        <f t="shared" si="0"/>
        <v>0.8819689361891887</v>
      </c>
      <c r="H8" s="29">
        <v>2434833536</v>
      </c>
      <c r="I8" s="25">
        <f t="shared" si="1"/>
        <v>0.7826691939607332</v>
      </c>
      <c r="J8" s="29">
        <v>1888836397</v>
      </c>
      <c r="K8" s="25">
        <f t="shared" si="2"/>
        <v>0.60716021793930364</v>
      </c>
      <c r="L8" s="29">
        <v>1854328757</v>
      </c>
      <c r="M8" s="25">
        <f t="shared" si="3"/>
        <v>0.59606785109575489</v>
      </c>
    </row>
    <row r="9" spans="1:13" s="44" customFormat="1" ht="42.75" x14ac:dyDescent="0.25">
      <c r="A9" s="34">
        <v>3</v>
      </c>
      <c r="B9" s="31" t="s">
        <v>19</v>
      </c>
      <c r="C9" s="29">
        <v>378916905</v>
      </c>
      <c r="D9" s="38">
        <v>0</v>
      </c>
      <c r="E9" s="29">
        <v>378916905</v>
      </c>
      <c r="F9" s="35">
        <v>362137941</v>
      </c>
      <c r="G9" s="25">
        <f t="shared" si="0"/>
        <v>0.95571861857153084</v>
      </c>
      <c r="H9" s="29">
        <v>264922886</v>
      </c>
      <c r="I9" s="25">
        <f t="shared" si="1"/>
        <v>0.69915826531941083</v>
      </c>
      <c r="J9" s="29">
        <v>264922886</v>
      </c>
      <c r="K9" s="25">
        <f t="shared" si="2"/>
        <v>0.69915826531941083</v>
      </c>
      <c r="L9" s="29">
        <v>264922886</v>
      </c>
      <c r="M9" s="25">
        <f t="shared" si="3"/>
        <v>0.69915826531941083</v>
      </c>
    </row>
    <row r="10" spans="1:13" ht="44.25" customHeight="1" x14ac:dyDescent="0.25">
      <c r="A10" s="46" t="s">
        <v>20</v>
      </c>
      <c r="B10" s="46"/>
      <c r="C10" s="19">
        <f>SUM(C8:C9)</f>
        <v>3489852604</v>
      </c>
      <c r="D10" s="20">
        <f>SUM(D8:D9)</f>
        <v>0</v>
      </c>
      <c r="E10" s="19">
        <f>SUM(E8:E9)</f>
        <v>3489852604</v>
      </c>
      <c r="F10" s="19">
        <f>SUM(F8:F9)</f>
        <v>3105886590</v>
      </c>
      <c r="G10" s="21">
        <f t="shared" si="0"/>
        <v>0.88997643809944704</v>
      </c>
      <c r="H10" s="19">
        <f>SUM(H8:H9)</f>
        <v>2699756422</v>
      </c>
      <c r="I10" s="21">
        <f t="shared" si="1"/>
        <v>0.77360184751229688</v>
      </c>
      <c r="J10" s="19">
        <f>SUM(J8:J9)</f>
        <v>2153759283</v>
      </c>
      <c r="K10" s="21">
        <f t="shared" si="2"/>
        <v>0.61714906828196803</v>
      </c>
      <c r="L10" s="19">
        <f>SUM(L8:L9)</f>
        <v>2119251643</v>
      </c>
      <c r="M10" s="21">
        <f t="shared" si="3"/>
        <v>0.60726107474308677</v>
      </c>
    </row>
    <row r="11" spans="1:13" s="44" customFormat="1" ht="28.5" x14ac:dyDescent="0.25">
      <c r="A11" s="34">
        <v>4</v>
      </c>
      <c r="B11" s="31" t="s">
        <v>21</v>
      </c>
      <c r="C11" s="29">
        <v>11141183892</v>
      </c>
      <c r="D11" s="38">
        <f>100000000+1606400000</f>
        <v>1706400000</v>
      </c>
      <c r="E11" s="29">
        <f>+C11+D11</f>
        <v>12847583892</v>
      </c>
      <c r="F11" s="35">
        <v>12776864598</v>
      </c>
      <c r="G11" s="25">
        <f t="shared" si="0"/>
        <v>0.99449551802156078</v>
      </c>
      <c r="H11" s="29">
        <v>9588581808</v>
      </c>
      <c r="I11" s="25">
        <f t="shared" si="1"/>
        <v>0.74633346538960277</v>
      </c>
      <c r="J11" s="29">
        <v>8539594005</v>
      </c>
      <c r="K11" s="25">
        <f t="shared" si="2"/>
        <v>0.66468482142525476</v>
      </c>
      <c r="L11" s="29">
        <v>8521215321</v>
      </c>
      <c r="M11" s="25">
        <f t="shared" si="3"/>
        <v>0.66325430467171609</v>
      </c>
    </row>
    <row r="12" spans="1:13" s="44" customFormat="1" ht="42.75" x14ac:dyDescent="0.25">
      <c r="A12" s="34">
        <v>5</v>
      </c>
      <c r="B12" s="31" t="s">
        <v>22</v>
      </c>
      <c r="C12" s="29">
        <v>6122292880</v>
      </c>
      <c r="D12" s="38">
        <v>-100000000</v>
      </c>
      <c r="E12" s="29">
        <f>+C12+D12</f>
        <v>6022292880</v>
      </c>
      <c r="F12" s="35">
        <v>5982811118</v>
      </c>
      <c r="G12" s="25">
        <f t="shared" si="0"/>
        <v>0.99344406477952629</v>
      </c>
      <c r="H12" s="29">
        <v>4176769767</v>
      </c>
      <c r="I12" s="25">
        <f t="shared" si="1"/>
        <v>0.6935514180771627</v>
      </c>
      <c r="J12" s="29">
        <v>3952256905</v>
      </c>
      <c r="K12" s="25">
        <f t="shared" si="2"/>
        <v>0.65627112193852655</v>
      </c>
      <c r="L12" s="29">
        <v>3952256905</v>
      </c>
      <c r="M12" s="25">
        <f>L12/$E12</f>
        <v>0.65627112193852655</v>
      </c>
    </row>
    <row r="13" spans="1:13" s="44" customFormat="1" ht="28.5" x14ac:dyDescent="0.25">
      <c r="A13" s="34">
        <v>6</v>
      </c>
      <c r="B13" s="31" t="s">
        <v>23</v>
      </c>
      <c r="C13" s="29">
        <v>2472981950</v>
      </c>
      <c r="D13" s="38">
        <v>0</v>
      </c>
      <c r="E13" s="29">
        <f>+C13+D13</f>
        <v>2472981950</v>
      </c>
      <c r="F13" s="35">
        <v>2472981950</v>
      </c>
      <c r="G13" s="25">
        <f t="shared" si="0"/>
        <v>1</v>
      </c>
      <c r="H13" s="29">
        <v>1755124287</v>
      </c>
      <c r="I13" s="25">
        <f t="shared" si="1"/>
        <v>0.70971981295698494</v>
      </c>
      <c r="J13" s="29">
        <v>1755124287</v>
      </c>
      <c r="K13" s="25">
        <f t="shared" si="2"/>
        <v>0.70971981295698494</v>
      </c>
      <c r="L13" s="29">
        <v>1755124287</v>
      </c>
      <c r="M13" s="25">
        <f t="shared" si="3"/>
        <v>0.70971981295698494</v>
      </c>
    </row>
    <row r="14" spans="1:13" ht="30.75" customHeight="1" x14ac:dyDescent="0.25">
      <c r="A14" s="46" t="s">
        <v>24</v>
      </c>
      <c r="B14" s="46"/>
      <c r="C14" s="19">
        <f>SUM(C11:C13)</f>
        <v>19736458722</v>
      </c>
      <c r="D14" s="37">
        <f>SUM(D11:D13)</f>
        <v>1606400000</v>
      </c>
      <c r="E14" s="19">
        <f>SUM(E11:E13)</f>
        <v>21342858722</v>
      </c>
      <c r="F14" s="19">
        <f>SUM(F11:F13)</f>
        <v>21232657666</v>
      </c>
      <c r="G14" s="21">
        <f t="shared" si="0"/>
        <v>0.99483663095766994</v>
      </c>
      <c r="H14" s="19">
        <f t="shared" ref="H14:L14" si="4">SUM(H11:H13)</f>
        <v>15520475862</v>
      </c>
      <c r="I14" s="21">
        <f t="shared" si="1"/>
        <v>0.72719761041203224</v>
      </c>
      <c r="J14" s="19">
        <f t="shared" si="4"/>
        <v>14246975197</v>
      </c>
      <c r="K14" s="21">
        <f t="shared" si="2"/>
        <v>0.66752890897011674</v>
      </c>
      <c r="L14" s="19">
        <f t="shared" si="4"/>
        <v>14228596513</v>
      </c>
      <c r="M14" s="21">
        <f t="shared" si="3"/>
        <v>0.6666677926482879</v>
      </c>
    </row>
    <row r="15" spans="1:13" s="42" customFormat="1" ht="28.5" x14ac:dyDescent="0.25">
      <c r="A15" s="34">
        <v>7</v>
      </c>
      <c r="B15" s="31" t="s">
        <v>25</v>
      </c>
      <c r="C15" s="29">
        <v>2600631114</v>
      </c>
      <c r="D15" s="38">
        <f>'[1]Inversion a Sept30de2019-para w'!$D$136+'[1]Inversion a Sept30de2019-para w'!$E$136</f>
        <v>2356705636</v>
      </c>
      <c r="E15" s="29">
        <f>C15+D15</f>
        <v>4957336750</v>
      </c>
      <c r="F15" s="35">
        <v>4956429992</v>
      </c>
      <c r="G15" s="25">
        <f t="shared" si="0"/>
        <v>0.99981708767313415</v>
      </c>
      <c r="H15" s="29">
        <v>4827680273</v>
      </c>
      <c r="I15" s="25">
        <f t="shared" si="1"/>
        <v>0.9738455377274905</v>
      </c>
      <c r="J15" s="29">
        <v>1553623001</v>
      </c>
      <c r="K15" s="25">
        <f t="shared" si="2"/>
        <v>0.31339872180359746</v>
      </c>
      <c r="L15" s="29">
        <v>1553461320</v>
      </c>
      <c r="M15" s="25">
        <f>L15/$E15</f>
        <v>0.31336610731558634</v>
      </c>
    </row>
    <row r="16" spans="1:13" s="44" customFormat="1" ht="28.5" x14ac:dyDescent="0.25">
      <c r="A16" s="34">
        <v>8</v>
      </c>
      <c r="B16" s="31" t="s">
        <v>26</v>
      </c>
      <c r="C16" s="29">
        <v>1520951630</v>
      </c>
      <c r="D16" s="38">
        <v>1920982256</v>
      </c>
      <c r="E16" s="29">
        <f>C16+D16</f>
        <v>3441933886</v>
      </c>
      <c r="F16" s="35">
        <v>3441466162</v>
      </c>
      <c r="G16" s="25">
        <f t="shared" si="0"/>
        <v>0.99986411011498433</v>
      </c>
      <c r="H16" s="29">
        <v>3371093976</v>
      </c>
      <c r="I16" s="25">
        <f t="shared" si="1"/>
        <v>0.9794185732944668</v>
      </c>
      <c r="J16" s="29">
        <v>813137428</v>
      </c>
      <c r="K16" s="25">
        <f t="shared" si="2"/>
        <v>0.23624434836108296</v>
      </c>
      <c r="L16" s="29">
        <v>700915665</v>
      </c>
      <c r="M16" s="25">
        <f t="shared" si="3"/>
        <v>0.20364007218469854</v>
      </c>
    </row>
    <row r="17" spans="1:13" s="44" customFormat="1" ht="42.75" x14ac:dyDescent="0.25">
      <c r="A17" s="34">
        <v>9</v>
      </c>
      <c r="B17" s="31" t="s">
        <v>27</v>
      </c>
      <c r="C17" s="29">
        <v>931091786</v>
      </c>
      <c r="D17" s="38">
        <v>351624552</v>
      </c>
      <c r="E17" s="29">
        <f>+C17+D17</f>
        <v>1282716338</v>
      </c>
      <c r="F17" s="35">
        <v>1224346496</v>
      </c>
      <c r="G17" s="25">
        <f t="shared" si="0"/>
        <v>0.95449512860262642</v>
      </c>
      <c r="H17" s="29">
        <v>1112682623</v>
      </c>
      <c r="I17" s="25">
        <f t="shared" si="1"/>
        <v>0.86744246567786365</v>
      </c>
      <c r="J17" s="29">
        <v>489755512</v>
      </c>
      <c r="K17" s="25">
        <f t="shared" si="2"/>
        <v>0.38181123720901727</v>
      </c>
      <c r="L17" s="29">
        <v>489755512</v>
      </c>
      <c r="M17" s="25">
        <f t="shared" si="3"/>
        <v>0.38181123720901727</v>
      </c>
    </row>
    <row r="18" spans="1:13" s="44" customFormat="1" ht="42.75" x14ac:dyDescent="0.25">
      <c r="A18" s="34">
        <v>10</v>
      </c>
      <c r="B18" s="31" t="s">
        <v>28</v>
      </c>
      <c r="C18" s="29">
        <v>2285363053</v>
      </c>
      <c r="D18" s="38">
        <f>602400000-2800000</f>
        <v>599600000</v>
      </c>
      <c r="E18" s="29">
        <f>+C18+D18</f>
        <v>2884963053</v>
      </c>
      <c r="F18" s="35">
        <v>2882447652</v>
      </c>
      <c r="G18" s="25">
        <f t="shared" si="0"/>
        <v>0.99912809940585401</v>
      </c>
      <c r="H18" s="29">
        <v>2727728242</v>
      </c>
      <c r="I18" s="25">
        <f t="shared" si="1"/>
        <v>0.94549850098201582</v>
      </c>
      <c r="J18" s="29">
        <v>2299260701</v>
      </c>
      <c r="K18" s="25">
        <f t="shared" si="2"/>
        <v>0.79698098684801422</v>
      </c>
      <c r="L18" s="29">
        <v>2299121020</v>
      </c>
      <c r="M18" s="25">
        <f t="shared" si="3"/>
        <v>0.79693256993679773</v>
      </c>
    </row>
    <row r="19" spans="1:13" ht="30.75" customHeight="1" x14ac:dyDescent="0.25">
      <c r="A19" s="46" t="s">
        <v>29</v>
      </c>
      <c r="B19" s="46"/>
      <c r="C19" s="19">
        <f>SUM(C15:C18)</f>
        <v>7338037583</v>
      </c>
      <c r="D19" s="37">
        <f t="shared" ref="D19:J19" si="5">SUM(D15:D18)</f>
        <v>5228912444</v>
      </c>
      <c r="E19" s="19">
        <f t="shared" si="5"/>
        <v>12566950027</v>
      </c>
      <c r="F19" s="19">
        <f t="shared" si="5"/>
        <v>12504690302</v>
      </c>
      <c r="G19" s="21">
        <f t="shared" si="0"/>
        <v>0.99504575693654906</v>
      </c>
      <c r="H19" s="19">
        <f t="shared" si="5"/>
        <v>12039185114</v>
      </c>
      <c r="I19" s="21">
        <f t="shared" si="1"/>
        <v>0.95800373902449676</v>
      </c>
      <c r="J19" s="19">
        <f t="shared" si="5"/>
        <v>5155776642</v>
      </c>
      <c r="K19" s="21">
        <f t="shared" si="2"/>
        <v>0.41026475245965421</v>
      </c>
      <c r="L19" s="19">
        <f>SUM(L15:L18)</f>
        <v>5043253517</v>
      </c>
      <c r="M19" s="21">
        <f t="shared" si="3"/>
        <v>0.40131085952952839</v>
      </c>
    </row>
    <row r="20" spans="1:13" s="44" customFormat="1" ht="28.5" x14ac:dyDescent="0.25">
      <c r="A20" s="34">
        <v>11</v>
      </c>
      <c r="B20" s="31" t="s">
        <v>30</v>
      </c>
      <c r="C20" s="29">
        <v>2186868515</v>
      </c>
      <c r="D20" s="38">
        <f>999238417+97819602</f>
        <v>1097058019</v>
      </c>
      <c r="E20" s="29">
        <f>C20+D20</f>
        <v>3283926534</v>
      </c>
      <c r="F20" s="35">
        <v>3235789946</v>
      </c>
      <c r="G20" s="25">
        <f t="shared" si="0"/>
        <v>0.98534175856200812</v>
      </c>
      <c r="H20" s="29">
        <v>2883721719</v>
      </c>
      <c r="I20" s="25">
        <f t="shared" si="1"/>
        <v>0.87813222651100875</v>
      </c>
      <c r="J20" s="29">
        <v>1890170747</v>
      </c>
      <c r="K20" s="25">
        <f t="shared" si="2"/>
        <v>0.5755825312869195</v>
      </c>
      <c r="L20" s="29">
        <v>1889988704</v>
      </c>
      <c r="M20" s="25">
        <f t="shared" si="3"/>
        <v>0.57552709673376634</v>
      </c>
    </row>
    <row r="21" spans="1:13" s="44" customFormat="1" ht="42.75" x14ac:dyDescent="0.25">
      <c r="A21" s="34">
        <v>12</v>
      </c>
      <c r="B21" s="31" t="s">
        <v>31</v>
      </c>
      <c r="C21" s="29">
        <v>2483386850</v>
      </c>
      <c r="D21" s="38">
        <f>350950604-97819602</f>
        <v>253131002</v>
      </c>
      <c r="E21" s="29">
        <f>+C21+D21</f>
        <v>2736517852</v>
      </c>
      <c r="F21" s="35">
        <v>2624360534</v>
      </c>
      <c r="G21" s="25">
        <f t="shared" si="0"/>
        <v>0.95901458566476039</v>
      </c>
      <c r="H21" s="29">
        <v>2373316169</v>
      </c>
      <c r="I21" s="25">
        <f t="shared" si="1"/>
        <v>0.86727596798443984</v>
      </c>
      <c r="J21" s="29">
        <v>975258584</v>
      </c>
      <c r="K21" s="25">
        <f t="shared" si="2"/>
        <v>0.35638670629801539</v>
      </c>
      <c r="L21" s="29">
        <v>975258584</v>
      </c>
      <c r="M21" s="25">
        <f t="shared" si="3"/>
        <v>0.35638670629801539</v>
      </c>
    </row>
    <row r="22" spans="1:13" s="44" customFormat="1" ht="57" x14ac:dyDescent="0.25">
      <c r="A22" s="34">
        <v>13</v>
      </c>
      <c r="B22" s="31" t="s">
        <v>32</v>
      </c>
      <c r="C22" s="29">
        <v>2264674084</v>
      </c>
      <c r="D22" s="32">
        <f>E22-C22</f>
        <v>1166365700</v>
      </c>
      <c r="E22" s="29">
        <v>3431039784</v>
      </c>
      <c r="F22" s="35">
        <v>3429892103</v>
      </c>
      <c r="G22" s="25">
        <f t="shared" si="0"/>
        <v>0.99966550052688052</v>
      </c>
      <c r="H22" s="29">
        <v>3349356238</v>
      </c>
      <c r="I22" s="25">
        <f t="shared" si="1"/>
        <v>0.97619277212088429</v>
      </c>
      <c r="J22" s="29">
        <v>1802753719</v>
      </c>
      <c r="K22" s="25">
        <f t="shared" si="2"/>
        <v>0.52542489521887747</v>
      </c>
      <c r="L22" s="29">
        <v>1736444726</v>
      </c>
      <c r="M22" s="25">
        <f t="shared" si="3"/>
        <v>0.50609868591369267</v>
      </c>
    </row>
    <row r="23" spans="1:13" ht="30.75" customHeight="1" x14ac:dyDescent="0.25">
      <c r="A23" s="46" t="s">
        <v>8</v>
      </c>
      <c r="B23" s="46"/>
      <c r="C23" s="19">
        <f>SUM(C20:C22)</f>
        <v>6934929449</v>
      </c>
      <c r="D23" s="20">
        <f>SUM(D20:D22)</f>
        <v>2516554721</v>
      </c>
      <c r="E23" s="19">
        <f>SUM(E20:E22)</f>
        <v>9451484170</v>
      </c>
      <c r="F23" s="19">
        <f>SUM(F20:F22)</f>
        <v>9290042583</v>
      </c>
      <c r="G23" s="21">
        <f>+F23/E23</f>
        <v>0.98291891684986021</v>
      </c>
      <c r="H23" s="19">
        <f>SUM(H20:H22)</f>
        <v>8606394126</v>
      </c>
      <c r="I23" s="21">
        <f t="shared" si="1"/>
        <v>0.91058652495209125</v>
      </c>
      <c r="J23" s="19">
        <f>SUM(J20:J22)</f>
        <v>4668183050</v>
      </c>
      <c r="K23" s="21">
        <f t="shared" si="2"/>
        <v>0.49391005328213972</v>
      </c>
      <c r="L23" s="19">
        <f>SUM(L20:L22)</f>
        <v>4601692014</v>
      </c>
      <c r="M23" s="21">
        <f t="shared" si="3"/>
        <v>0.48687506969606448</v>
      </c>
    </row>
    <row r="24" spans="1:13" s="44" customFormat="1" ht="28.5" x14ac:dyDescent="0.25">
      <c r="A24" s="34">
        <v>14</v>
      </c>
      <c r="B24" s="31" t="s">
        <v>33</v>
      </c>
      <c r="C24" s="29">
        <v>5563948185</v>
      </c>
      <c r="D24" s="38">
        <v>72602188</v>
      </c>
      <c r="E24" s="29">
        <f>+C24+D24</f>
        <v>5636550373</v>
      </c>
      <c r="F24" s="36">
        <v>5616883723</v>
      </c>
      <c r="G24" s="43">
        <f>+F24/E24</f>
        <v>0.99651087124241688</v>
      </c>
      <c r="H24" s="29">
        <v>5463578237</v>
      </c>
      <c r="I24" s="25">
        <f t="shared" si="1"/>
        <v>0.96931241192688267</v>
      </c>
      <c r="J24" s="29">
        <v>2233021703</v>
      </c>
      <c r="K24" s="25">
        <f t="shared" si="2"/>
        <v>0.39616814456170568</v>
      </c>
      <c r="L24" s="29">
        <v>2233021703</v>
      </c>
      <c r="M24" s="25">
        <f t="shared" si="3"/>
        <v>0.39616814456170568</v>
      </c>
    </row>
    <row r="25" spans="1:13" s="44" customFormat="1" ht="28.5" x14ac:dyDescent="0.25">
      <c r="A25" s="34">
        <v>15</v>
      </c>
      <c r="B25" s="31" t="s">
        <v>34</v>
      </c>
      <c r="C25" s="29">
        <v>1563834097</v>
      </c>
      <c r="D25" s="38">
        <f>1585420882-72602188</f>
        <v>1512818694</v>
      </c>
      <c r="E25" s="29">
        <f>C25+D25</f>
        <v>3076652791</v>
      </c>
      <c r="F25" s="35">
        <v>3057353624</v>
      </c>
      <c r="G25" s="25">
        <f t="shared" si="0"/>
        <v>0.99372721970563105</v>
      </c>
      <c r="H25" s="29">
        <v>2627762529</v>
      </c>
      <c r="I25" s="25">
        <f t="shared" si="1"/>
        <v>0.85409784837823777</v>
      </c>
      <c r="J25" s="29">
        <v>637700461</v>
      </c>
      <c r="K25" s="25">
        <f t="shared" si="2"/>
        <v>0.20727085710335522</v>
      </c>
      <c r="L25" s="29">
        <v>564318296</v>
      </c>
      <c r="M25" s="25">
        <f t="shared" si="3"/>
        <v>0.18341955831050422</v>
      </c>
    </row>
    <row r="26" spans="1:13" s="44" customFormat="1" ht="28.5" x14ac:dyDescent="0.25">
      <c r="A26" s="34">
        <v>16</v>
      </c>
      <c r="B26" s="31" t="s">
        <v>35</v>
      </c>
      <c r="C26" s="29">
        <v>5592115699</v>
      </c>
      <c r="D26" s="38">
        <v>711489993</v>
      </c>
      <c r="E26" s="29">
        <f>+C26+D26</f>
        <v>6303605692</v>
      </c>
      <c r="F26" s="35">
        <v>6254663579</v>
      </c>
      <c r="G26" s="25">
        <f t="shared" si="0"/>
        <v>0.99223585430444783</v>
      </c>
      <c r="H26" s="29">
        <v>5857047245</v>
      </c>
      <c r="I26" s="25">
        <f t="shared" si="1"/>
        <v>0.92915825182930878</v>
      </c>
      <c r="J26" s="29">
        <v>3684305582</v>
      </c>
      <c r="K26" s="25">
        <f t="shared" si="2"/>
        <v>0.58447589554591073</v>
      </c>
      <c r="L26" s="29">
        <v>3683613985</v>
      </c>
      <c r="M26" s="25">
        <f t="shared" si="3"/>
        <v>0.58436618103745441</v>
      </c>
    </row>
    <row r="27" spans="1:13" ht="24.75" customHeight="1" x14ac:dyDescent="0.25">
      <c r="A27" s="46" t="s">
        <v>36</v>
      </c>
      <c r="B27" s="46"/>
      <c r="C27" s="19">
        <f>SUM(C24:C26)</f>
        <v>12719897981</v>
      </c>
      <c r="D27" s="37">
        <f t="shared" ref="D27:J27" si="6">SUM(D24:D26)</f>
        <v>2296910875</v>
      </c>
      <c r="E27" s="19">
        <f t="shared" si="6"/>
        <v>15016808856</v>
      </c>
      <c r="F27" s="19">
        <f t="shared" si="6"/>
        <v>14928900926</v>
      </c>
      <c r="G27" s="21">
        <f t="shared" si="0"/>
        <v>0.99414603123453382</v>
      </c>
      <c r="H27" s="19">
        <f t="shared" si="6"/>
        <v>13948388011</v>
      </c>
      <c r="I27" s="21">
        <f t="shared" si="1"/>
        <v>0.92885167180022343</v>
      </c>
      <c r="J27" s="19">
        <f t="shared" si="6"/>
        <v>6555027746</v>
      </c>
      <c r="K27" s="21">
        <f t="shared" si="2"/>
        <v>0.43651269779470647</v>
      </c>
      <c r="L27" s="19">
        <f>SUM(L24:L26)</f>
        <v>6480953984</v>
      </c>
      <c r="M27" s="21">
        <f t="shared" si="3"/>
        <v>0.43157997455701252</v>
      </c>
    </row>
    <row r="28" spans="1:13" s="44" customFormat="1" ht="23.25" customHeight="1" x14ac:dyDescent="0.25">
      <c r="A28" s="34">
        <v>17</v>
      </c>
      <c r="B28" s="31" t="s">
        <v>37</v>
      </c>
      <c r="C28" s="29">
        <v>1684111503</v>
      </c>
      <c r="D28" s="38">
        <v>630465228</v>
      </c>
      <c r="E28" s="29">
        <f>+C28+D28</f>
        <v>2314576731</v>
      </c>
      <c r="F28" s="35">
        <v>2048521068</v>
      </c>
      <c r="G28" s="25">
        <f t="shared" si="0"/>
        <v>0.88505213094186252</v>
      </c>
      <c r="H28" s="29">
        <v>1977092480</v>
      </c>
      <c r="I28" s="25">
        <f t="shared" si="1"/>
        <v>0.85419180687339247</v>
      </c>
      <c r="J28" s="29">
        <v>872158180</v>
      </c>
      <c r="K28" s="25">
        <f t="shared" si="2"/>
        <v>0.37681108961256554</v>
      </c>
      <c r="L28" s="29">
        <v>706076861</v>
      </c>
      <c r="M28" s="25">
        <f t="shared" si="3"/>
        <v>0.30505657969478656</v>
      </c>
    </row>
    <row r="29" spans="1:13" s="44" customFormat="1" ht="28.5" x14ac:dyDescent="0.25">
      <c r="A29" s="34">
        <v>18</v>
      </c>
      <c r="B29" s="31" t="s">
        <v>38</v>
      </c>
      <c r="C29" s="29">
        <v>18885174237</v>
      </c>
      <c r="D29" s="38">
        <v>3516266642</v>
      </c>
      <c r="E29" s="29">
        <f>+C29+D29</f>
        <v>22401440879</v>
      </c>
      <c r="F29" s="35">
        <v>22043006392</v>
      </c>
      <c r="G29" s="25">
        <f t="shared" si="0"/>
        <v>0.98399948963390071</v>
      </c>
      <c r="H29" s="45">
        <v>21354060937</v>
      </c>
      <c r="I29" s="25">
        <f t="shared" si="1"/>
        <v>0.95324497438993505</v>
      </c>
      <c r="J29" s="29">
        <v>9269790394</v>
      </c>
      <c r="K29" s="25">
        <f t="shared" si="2"/>
        <v>0.41380331042410173</v>
      </c>
      <c r="L29" s="29">
        <v>8746655914</v>
      </c>
      <c r="M29" s="25">
        <f t="shared" si="3"/>
        <v>0.39045059472935345</v>
      </c>
    </row>
    <row r="30" spans="1:13" s="44" customFormat="1" ht="28.5" x14ac:dyDescent="0.25">
      <c r="A30" s="34">
        <v>19</v>
      </c>
      <c r="B30" s="31" t="s">
        <v>39</v>
      </c>
      <c r="C30" s="29">
        <v>1313875141</v>
      </c>
      <c r="D30" s="38">
        <v>498400742</v>
      </c>
      <c r="E30" s="29">
        <f>+C30+D30</f>
        <v>1812275883</v>
      </c>
      <c r="F30" s="29">
        <v>1811471083</v>
      </c>
      <c r="G30" s="25">
        <f t="shared" si="0"/>
        <v>0.99955591750265538</v>
      </c>
      <c r="H30" s="29">
        <v>1794285792</v>
      </c>
      <c r="I30" s="25">
        <f t="shared" si="1"/>
        <v>0.99007320509600361</v>
      </c>
      <c r="J30" s="29">
        <v>619291681</v>
      </c>
      <c r="K30" s="25">
        <f t="shared" si="2"/>
        <v>0.34172042281710374</v>
      </c>
      <c r="L30" s="29">
        <v>618927595</v>
      </c>
      <c r="M30" s="25">
        <f t="shared" si="3"/>
        <v>0.34151952294119892</v>
      </c>
    </row>
    <row r="31" spans="1:13" s="44" customFormat="1" ht="21" customHeight="1" x14ac:dyDescent="0.25">
      <c r="A31" s="34">
        <v>20</v>
      </c>
      <c r="B31" s="31" t="s">
        <v>40</v>
      </c>
      <c r="C31" s="29">
        <v>1549570339</v>
      </c>
      <c r="D31" s="38">
        <v>295756985</v>
      </c>
      <c r="E31" s="29">
        <f>+C31+D31</f>
        <v>1845327324</v>
      </c>
      <c r="F31" s="35">
        <v>1733785981</v>
      </c>
      <c r="G31" s="25">
        <f t="shared" si="0"/>
        <v>0.93955471121610079</v>
      </c>
      <c r="H31" s="45">
        <v>1644327620</v>
      </c>
      <c r="I31" s="25">
        <f t="shared" si="1"/>
        <v>0.89107639528996641</v>
      </c>
      <c r="J31" s="45">
        <v>949860880</v>
      </c>
      <c r="K31" s="25">
        <f t="shared" si="2"/>
        <v>0.51473842480208132</v>
      </c>
      <c r="L31" s="45">
        <v>949860880</v>
      </c>
      <c r="M31" s="25">
        <f t="shared" si="3"/>
        <v>0.51473842480208132</v>
      </c>
    </row>
    <row r="32" spans="1:13" ht="30" customHeight="1" x14ac:dyDescent="0.25">
      <c r="A32" s="46" t="s">
        <v>41</v>
      </c>
      <c r="B32" s="46"/>
      <c r="C32" s="19">
        <f>SUM(C28:C31)</f>
        <v>23432731220</v>
      </c>
      <c r="D32" s="37">
        <f t="shared" ref="D32:J32" si="7">SUM(D28:D31)</f>
        <v>4940889597</v>
      </c>
      <c r="E32" s="19">
        <f t="shared" si="7"/>
        <v>28373620817</v>
      </c>
      <c r="F32" s="19">
        <f t="shared" si="7"/>
        <v>27636784524</v>
      </c>
      <c r="G32" s="21">
        <f t="shared" si="0"/>
        <v>0.97403093888678016</v>
      </c>
      <c r="H32" s="19">
        <f t="shared" si="7"/>
        <v>26769766829</v>
      </c>
      <c r="I32" s="21">
        <f t="shared" si="1"/>
        <v>0.94347376394629712</v>
      </c>
      <c r="J32" s="19">
        <f t="shared" si="7"/>
        <v>11711101135</v>
      </c>
      <c r="K32" s="21">
        <f t="shared" si="2"/>
        <v>0.41274609294783121</v>
      </c>
      <c r="L32" s="19">
        <f>SUM(L28:L31)</f>
        <v>11021521250</v>
      </c>
      <c r="M32" s="21">
        <f t="shared" si="3"/>
        <v>0.38844253685791408</v>
      </c>
    </row>
    <row r="33" spans="1:13" s="44" customFormat="1" ht="42.75" x14ac:dyDescent="0.25">
      <c r="A33" s="34">
        <v>21</v>
      </c>
      <c r="B33" s="31" t="s">
        <v>49</v>
      </c>
      <c r="C33" s="29">
        <v>652568169</v>
      </c>
      <c r="D33" s="38">
        <v>0</v>
      </c>
      <c r="E33" s="29">
        <f>+C33+D33</f>
        <v>652568169</v>
      </c>
      <c r="F33" s="29">
        <v>652472243</v>
      </c>
      <c r="G33" s="25">
        <f t="shared" si="0"/>
        <v>0.99985300233055041</v>
      </c>
      <c r="H33" s="29">
        <v>608325742</v>
      </c>
      <c r="I33" s="25">
        <f t="shared" si="1"/>
        <v>0.93220259721249132</v>
      </c>
      <c r="J33" s="29">
        <v>101049692</v>
      </c>
      <c r="K33" s="25">
        <f t="shared" si="2"/>
        <v>0.15484925069950814</v>
      </c>
      <c r="L33" s="29">
        <v>101049692</v>
      </c>
      <c r="M33" s="25">
        <f t="shared" si="3"/>
        <v>0.15484925069950814</v>
      </c>
    </row>
    <row r="34" spans="1:13" s="44" customFormat="1" ht="28.5" x14ac:dyDescent="0.25">
      <c r="A34" s="34">
        <v>22</v>
      </c>
      <c r="B34" s="31" t="s">
        <v>42</v>
      </c>
      <c r="C34" s="29">
        <v>579956864</v>
      </c>
      <c r="D34" s="38">
        <v>251200000</v>
      </c>
      <c r="E34" s="29">
        <f>+C34+D34</f>
        <v>831156864</v>
      </c>
      <c r="F34" s="29">
        <v>831154282</v>
      </c>
      <c r="G34" s="25">
        <f t="shared" si="0"/>
        <v>0.99999689348652243</v>
      </c>
      <c r="H34" s="29">
        <v>788376817</v>
      </c>
      <c r="I34" s="25">
        <f t="shared" si="1"/>
        <v>0.94852951488108028</v>
      </c>
      <c r="J34" s="29">
        <v>186524955</v>
      </c>
      <c r="K34" s="25">
        <f t="shared" si="2"/>
        <v>0.22441606762691668</v>
      </c>
      <c r="L34" s="29">
        <v>186524955</v>
      </c>
      <c r="M34" s="25">
        <f t="shared" si="3"/>
        <v>0.22441606762691668</v>
      </c>
    </row>
    <row r="35" spans="1:13" s="44" customFormat="1" ht="28.5" x14ac:dyDescent="0.25">
      <c r="A35" s="34">
        <v>23</v>
      </c>
      <c r="B35" s="31" t="s">
        <v>43</v>
      </c>
      <c r="C35" s="29">
        <v>560353052</v>
      </c>
      <c r="D35" s="38">
        <v>50000000</v>
      </c>
      <c r="E35" s="29">
        <f>+C35+D35</f>
        <v>610353052</v>
      </c>
      <c r="F35" s="35">
        <v>609432647</v>
      </c>
      <c r="G35" s="25">
        <f t="shared" si="0"/>
        <v>0.9984920121280888</v>
      </c>
      <c r="H35" s="29">
        <v>542540122</v>
      </c>
      <c r="I35" s="25">
        <f t="shared" si="1"/>
        <v>0.88889556662690372</v>
      </c>
      <c r="J35" s="29">
        <v>245845895</v>
      </c>
      <c r="K35" s="25">
        <f t="shared" si="2"/>
        <v>0.40279293139341915</v>
      </c>
      <c r="L35" s="29">
        <v>245845895</v>
      </c>
      <c r="M35" s="25">
        <f t="shared" si="3"/>
        <v>0.40279293139341915</v>
      </c>
    </row>
    <row r="36" spans="1:13" ht="30" customHeight="1" x14ac:dyDescent="0.25">
      <c r="A36" s="46" t="s">
        <v>46</v>
      </c>
      <c r="B36" s="46"/>
      <c r="C36" s="19">
        <f>SUM(C33:C35)</f>
        <v>1792878085</v>
      </c>
      <c r="D36" s="37">
        <f>SUM(D33:D35)</f>
        <v>301200000</v>
      </c>
      <c r="E36" s="19">
        <f>SUM(E33:E35)</f>
        <v>2094078085</v>
      </c>
      <c r="F36" s="19">
        <f>SUM(F33:F35)</f>
        <v>2093059172</v>
      </c>
      <c r="G36" s="21">
        <f t="shared" si="0"/>
        <v>0.99951343122909386</v>
      </c>
      <c r="H36" s="19">
        <f>SUM(H33:H35)</f>
        <v>1939242681</v>
      </c>
      <c r="I36" s="21">
        <f t="shared" si="1"/>
        <v>0.92606034841341645</v>
      </c>
      <c r="J36" s="19">
        <f>SUM(J33:J35)</f>
        <v>533420542</v>
      </c>
      <c r="K36" s="21">
        <f t="shared" si="2"/>
        <v>0.25472810485001568</v>
      </c>
      <c r="L36" s="19">
        <f>SUM(L33:L35)</f>
        <v>533420542</v>
      </c>
      <c r="M36" s="21">
        <f t="shared" si="3"/>
        <v>0.25472810485001568</v>
      </c>
    </row>
    <row r="37" spans="1:13" s="44" customFormat="1" ht="28.5" x14ac:dyDescent="0.25">
      <c r="A37" s="34">
        <v>24</v>
      </c>
      <c r="B37" s="31" t="s">
        <v>44</v>
      </c>
      <c r="C37" s="29">
        <v>2821308156</v>
      </c>
      <c r="D37" s="38">
        <v>0</v>
      </c>
      <c r="E37" s="29">
        <f>+C37+D37</f>
        <v>2821308156</v>
      </c>
      <c r="F37" s="35">
        <v>2489652960</v>
      </c>
      <c r="G37" s="25">
        <f t="shared" si="0"/>
        <v>0.88244630587598949</v>
      </c>
      <c r="H37" s="29">
        <v>2158663879</v>
      </c>
      <c r="I37" s="25">
        <f t="shared" si="1"/>
        <v>0.76512871322093179</v>
      </c>
      <c r="J37" s="29">
        <v>1111842491</v>
      </c>
      <c r="K37" s="25">
        <f t="shared" si="2"/>
        <v>0.39408757552253715</v>
      </c>
      <c r="L37" s="29">
        <v>1107161251</v>
      </c>
      <c r="M37" s="25">
        <f t="shared" si="3"/>
        <v>0.39242833103694469</v>
      </c>
    </row>
    <row r="38" spans="1:13" s="44" customFormat="1" ht="22.5" customHeight="1" x14ac:dyDescent="0.25">
      <c r="A38" s="34">
        <v>25</v>
      </c>
      <c r="B38" s="31" t="s">
        <v>45</v>
      </c>
      <c r="C38" s="29">
        <v>6992513314</v>
      </c>
      <c r="D38" s="38">
        <v>207220160</v>
      </c>
      <c r="E38" s="29">
        <f>+C38+D38</f>
        <v>7199733474</v>
      </c>
      <c r="F38" s="35">
        <v>6887176218</v>
      </c>
      <c r="G38" s="25">
        <f t="shared" si="0"/>
        <v>0.95658766298381448</v>
      </c>
      <c r="H38" s="29">
        <v>6455879008</v>
      </c>
      <c r="I38" s="25">
        <f t="shared" si="1"/>
        <v>0.89668305518721758</v>
      </c>
      <c r="J38" s="29">
        <v>4840917941.5200005</v>
      </c>
      <c r="K38" s="25">
        <f t="shared" si="2"/>
        <v>0.6723746037268935</v>
      </c>
      <c r="L38" s="29">
        <v>4794766728.5200005</v>
      </c>
      <c r="M38" s="25">
        <f t="shared" si="3"/>
        <v>0.66596447574553652</v>
      </c>
    </row>
    <row r="39" spans="1:13" ht="30" customHeight="1" x14ac:dyDescent="0.25">
      <c r="A39" s="46" t="s">
        <v>47</v>
      </c>
      <c r="B39" s="46"/>
      <c r="C39" s="19">
        <f>SUM(C37:C38)</f>
        <v>9813821470</v>
      </c>
      <c r="D39" s="37">
        <f>D37+D38</f>
        <v>207220160</v>
      </c>
      <c r="E39" s="19">
        <f>SUM(E37:E38)</f>
        <v>10021041630</v>
      </c>
      <c r="F39" s="19">
        <f>SUM(F37:F38)</f>
        <v>9376829178</v>
      </c>
      <c r="G39" s="21">
        <f t="shared" si="0"/>
        <v>0.93571402297427642</v>
      </c>
      <c r="H39" s="19">
        <f>SUM(H37:H38)</f>
        <v>8614542887</v>
      </c>
      <c r="I39" s="21">
        <f t="shared" si="1"/>
        <v>0.85964545454143571</v>
      </c>
      <c r="J39" s="19">
        <f>SUM(J37:J38)</f>
        <v>5952760432.5200005</v>
      </c>
      <c r="K39" s="21">
        <f t="shared" si="2"/>
        <v>0.59402611547877593</v>
      </c>
      <c r="L39" s="19">
        <f>SUM(L37:L38)</f>
        <v>5901927979.5200005</v>
      </c>
      <c r="M39" s="21">
        <f t="shared" si="3"/>
        <v>0.58895354369663466</v>
      </c>
    </row>
    <row r="40" spans="1:13" ht="24.75" customHeight="1" x14ac:dyDescent="0.25">
      <c r="A40" s="50" t="s">
        <v>7</v>
      </c>
      <c r="B40" s="50"/>
      <c r="C40" s="22">
        <f>+SUM(C39,C36,C32,C27,C23,C19,C14,C10,C7)</f>
        <v>87601671185</v>
      </c>
      <c r="D40" s="23">
        <f>+SUM(D39,D36,D32,D27,D23,D19,D14,D10,D7)</f>
        <v>17198487797</v>
      </c>
      <c r="E40" s="22">
        <f>+SUM(E39,E36,E32,E27,E23,E19,E14,E10,E7)</f>
        <v>104800158982</v>
      </c>
      <c r="F40" s="22">
        <f>+SUM(F39,F36,F32,F27,F23,F19,F14,F10,F7)</f>
        <v>102491984483</v>
      </c>
      <c r="G40" s="21">
        <f t="shared" si="0"/>
        <v>0.97797546758114706</v>
      </c>
      <c r="H40" s="24">
        <f>+SUM(H39,H36,H32,H27,H23,H19,H14,H10,H7)</f>
        <v>91706851149</v>
      </c>
      <c r="I40" s="21">
        <f t="shared" si="1"/>
        <v>0.87506404608366251</v>
      </c>
      <c r="J40" s="24">
        <f>+SUM(J39,J36,J32,J27,J23,J19,J14,J10,J7)</f>
        <v>52536103244.520004</v>
      </c>
      <c r="K40" s="21">
        <f t="shared" si="2"/>
        <v>0.50129793461041761</v>
      </c>
      <c r="L40" s="24">
        <f>+SUM(L39,L36,L32,L27,L23,L19,L14,L10,L7)</f>
        <v>51489495297.520004</v>
      </c>
      <c r="M40" s="21">
        <f t="shared" si="3"/>
        <v>0.49131123270875576</v>
      </c>
    </row>
    <row r="41" spans="1:13" x14ac:dyDescent="0.25"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3" x14ac:dyDescent="0.25">
      <c r="A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"/>
    </row>
    <row r="43" spans="1:13" x14ac:dyDescent="0.25">
      <c r="A43" s="7"/>
      <c r="C43" s="13"/>
      <c r="D43" s="3"/>
      <c r="E43" s="11"/>
      <c r="I43" s="14"/>
      <c r="K43" s="12"/>
      <c r="L43" s="15"/>
      <c r="M43" s="3"/>
    </row>
    <row r="44" spans="1:13" x14ac:dyDescent="0.25">
      <c r="A44" s="8"/>
      <c r="E44" s="15"/>
    </row>
    <row r="45" spans="1:13" x14ac:dyDescent="0.25">
      <c r="A45" s="8"/>
      <c r="B45" s="2"/>
    </row>
  </sheetData>
  <mergeCells count="14">
    <mergeCell ref="A39:B39"/>
    <mergeCell ref="A40:B40"/>
    <mergeCell ref="A14:B14"/>
    <mergeCell ref="A19:B19"/>
    <mergeCell ref="A23:B23"/>
    <mergeCell ref="A27:B27"/>
    <mergeCell ref="A32:B32"/>
    <mergeCell ref="A36:B36"/>
    <mergeCell ref="A10:B10"/>
    <mergeCell ref="A1:M1"/>
    <mergeCell ref="A2:L2"/>
    <mergeCell ref="A3:L3"/>
    <mergeCell ref="A4:M4"/>
    <mergeCell ref="A7:B7"/>
  </mergeCells>
  <printOptions horizontalCentered="1"/>
  <pageMargins left="0.11811023622047245" right="0.19685039370078741" top="0.78740157480314965" bottom="0.27559055118110237" header="0.31496062992125984" footer="0.31496062992125984"/>
  <pageSetup paperSize="119" scale="65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="85" zoomScaleNormal="85" workbookViewId="0">
      <pane xSplit="3" ySplit="5" topLeftCell="D33" activePane="bottomRight" state="frozen"/>
      <selection pane="topRight" activeCell="D1" sqref="D1"/>
      <selection pane="bottomLeft" activeCell="A6" sqref="A6"/>
      <selection pane="bottomRight" activeCell="J11" sqref="J11"/>
    </sheetView>
  </sheetViews>
  <sheetFormatPr baseColWidth="10" defaultRowHeight="15" x14ac:dyDescent="0.25"/>
  <cols>
    <col min="1" max="1" width="4.42578125" style="3" customWidth="1"/>
    <col min="2" max="2" width="45.5703125" customWidth="1"/>
    <col min="3" max="3" width="14.28515625" style="4" bestFit="1" customWidth="1"/>
    <col min="4" max="4" width="13.5703125" style="1" bestFit="1" customWidth="1"/>
    <col min="5" max="5" width="14" style="3" customWidth="1"/>
    <col min="6" max="6" width="14.28515625" style="3" bestFit="1" customWidth="1"/>
    <col min="7" max="7" width="9.140625" style="3" customWidth="1"/>
    <col min="8" max="8" width="14.28515625" style="3" bestFit="1" customWidth="1"/>
    <col min="9" max="9" width="6.5703125" style="9" customWidth="1"/>
    <col min="10" max="10" width="13.28515625" style="3" bestFit="1" customWidth="1"/>
    <col min="11" max="11" width="6.140625" style="3" customWidth="1"/>
    <col min="12" max="12" width="13.28515625" style="3" bestFit="1" customWidth="1"/>
    <col min="13" max="13" width="6.140625" style="6" customWidth="1"/>
    <col min="14" max="16384" width="11.42578125" style="39"/>
  </cols>
  <sheetData>
    <row r="1" spans="1:13" x14ac:dyDescent="0.25">
      <c r="A1" s="47" t="s">
        <v>13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s="40" customFormat="1" x14ac:dyDescent="0.25">
      <c r="A2" s="47" t="s">
        <v>50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5"/>
    </row>
    <row r="3" spans="1:13" s="40" customFormat="1" x14ac:dyDescent="0.25">
      <c r="A3" s="48" t="s">
        <v>51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10"/>
    </row>
    <row r="4" spans="1:13" x14ac:dyDescent="0.25">
      <c r="A4" s="49" t="s">
        <v>15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s="41" customFormat="1" ht="38.25" x14ac:dyDescent="0.25">
      <c r="A5" s="16" t="s">
        <v>6</v>
      </c>
      <c r="B5" s="16" t="s">
        <v>14</v>
      </c>
      <c r="C5" s="17" t="s">
        <v>0</v>
      </c>
      <c r="D5" s="16" t="s">
        <v>48</v>
      </c>
      <c r="E5" s="17" t="s">
        <v>1</v>
      </c>
      <c r="F5" s="17" t="s">
        <v>3</v>
      </c>
      <c r="G5" s="18" t="s">
        <v>9</v>
      </c>
      <c r="H5" s="17" t="s">
        <v>4</v>
      </c>
      <c r="I5" s="18" t="s">
        <v>10</v>
      </c>
      <c r="J5" s="17" t="s">
        <v>2</v>
      </c>
      <c r="K5" s="18" t="s">
        <v>11</v>
      </c>
      <c r="L5" s="17" t="s">
        <v>5</v>
      </c>
      <c r="M5" s="18" t="s">
        <v>12</v>
      </c>
    </row>
    <row r="6" spans="1:13" s="42" customFormat="1" ht="28.5" x14ac:dyDescent="0.25">
      <c r="A6" s="30">
        <v>1</v>
      </c>
      <c r="B6" s="31" t="s">
        <v>16</v>
      </c>
      <c r="C6" s="29">
        <v>2343064071</v>
      </c>
      <c r="D6" s="38">
        <v>0</v>
      </c>
      <c r="E6" s="29">
        <v>2343064071</v>
      </c>
      <c r="F6" s="33">
        <v>2142368286</v>
      </c>
      <c r="G6" s="25">
        <f>+F6/E6</f>
        <v>0.91434473026836827</v>
      </c>
      <c r="H6" s="29">
        <v>481710926</v>
      </c>
      <c r="I6" s="25">
        <f>+H6/E6</f>
        <v>0.20559016373564631</v>
      </c>
      <c r="J6" s="29">
        <v>436710926</v>
      </c>
      <c r="K6" s="25">
        <f>+J6/E6</f>
        <v>0.18638454296028509</v>
      </c>
      <c r="L6" s="29">
        <v>435700080</v>
      </c>
      <c r="M6" s="25">
        <f>L6/$E6</f>
        <v>0.18595312240610087</v>
      </c>
    </row>
    <row r="7" spans="1:13" ht="30.75" customHeight="1" x14ac:dyDescent="0.25">
      <c r="A7" s="46" t="s">
        <v>17</v>
      </c>
      <c r="B7" s="46"/>
      <c r="C7" s="19">
        <f>SUM(C6:C6)</f>
        <v>2343064071</v>
      </c>
      <c r="D7" s="37">
        <f>SUM(D6:D6)</f>
        <v>0</v>
      </c>
      <c r="E7" s="19">
        <f>SUM(E6:E6)</f>
        <v>2343064071</v>
      </c>
      <c r="F7" s="19">
        <f>SUM(F6:F6)</f>
        <v>2142368286</v>
      </c>
      <c r="G7" s="21">
        <f t="shared" ref="G7:G40" si="0">+F7/E7</f>
        <v>0.91434473026836827</v>
      </c>
      <c r="H7" s="19">
        <f>SUM(H6:H6)</f>
        <v>481710926</v>
      </c>
      <c r="I7" s="21">
        <f t="shared" ref="I7:I40" si="1">+H7/E7</f>
        <v>0.20559016373564631</v>
      </c>
      <c r="J7" s="19">
        <f>SUM(J6:J6)</f>
        <v>436710926</v>
      </c>
      <c r="K7" s="21">
        <f t="shared" ref="K7:K40" si="2">+J7/E7</f>
        <v>0.18638454296028509</v>
      </c>
      <c r="L7" s="19">
        <f>SUM(L6:L6)</f>
        <v>435700080</v>
      </c>
      <c r="M7" s="21">
        <f t="shared" ref="M7:M40" si="3">L7/$E7</f>
        <v>0.18595312240610087</v>
      </c>
    </row>
    <row r="8" spans="1:13" s="42" customFormat="1" ht="28.5" x14ac:dyDescent="0.25">
      <c r="A8" s="34">
        <v>2</v>
      </c>
      <c r="B8" s="31" t="s">
        <v>18</v>
      </c>
      <c r="C8" s="29">
        <v>3110935699</v>
      </c>
      <c r="D8" s="38">
        <v>0</v>
      </c>
      <c r="E8" s="29">
        <v>3110935699</v>
      </c>
      <c r="F8" s="35">
        <v>2612777418</v>
      </c>
      <c r="G8" s="25">
        <f t="shared" si="0"/>
        <v>0.83986866679368166</v>
      </c>
      <c r="H8" s="29">
        <v>1185751691</v>
      </c>
      <c r="I8" s="25">
        <f t="shared" si="1"/>
        <v>0.38115596261959256</v>
      </c>
      <c r="J8" s="29">
        <v>616977800</v>
      </c>
      <c r="K8" s="25">
        <f t="shared" si="2"/>
        <v>0.19832547493615038</v>
      </c>
      <c r="L8" s="29">
        <v>516597870</v>
      </c>
      <c r="M8" s="25">
        <f t="shared" si="3"/>
        <v>0.16605867815463324</v>
      </c>
    </row>
    <row r="9" spans="1:13" s="42" customFormat="1" ht="42.75" x14ac:dyDescent="0.25">
      <c r="A9" s="34">
        <v>3</v>
      </c>
      <c r="B9" s="31" t="s">
        <v>19</v>
      </c>
      <c r="C9" s="29">
        <v>378916905</v>
      </c>
      <c r="D9" s="38">
        <v>0</v>
      </c>
      <c r="E9" s="29">
        <v>378916905</v>
      </c>
      <c r="F9" s="35">
        <v>329442296</v>
      </c>
      <c r="G9" s="25">
        <f t="shared" si="0"/>
        <v>0.86943150768108379</v>
      </c>
      <c r="H9" s="29">
        <v>57242764</v>
      </c>
      <c r="I9" s="25">
        <f t="shared" si="1"/>
        <v>0.15106943829808808</v>
      </c>
      <c r="J9" s="29">
        <v>57242764</v>
      </c>
      <c r="K9" s="25">
        <f t="shared" si="2"/>
        <v>0.15106943829808808</v>
      </c>
      <c r="L9" s="29">
        <v>57242764</v>
      </c>
      <c r="M9" s="25">
        <f t="shared" si="3"/>
        <v>0.15106943829808808</v>
      </c>
    </row>
    <row r="10" spans="1:13" ht="44.25" customHeight="1" x14ac:dyDescent="0.25">
      <c r="A10" s="46" t="s">
        <v>20</v>
      </c>
      <c r="B10" s="46"/>
      <c r="C10" s="19">
        <f>SUM(C8:C9)</f>
        <v>3489852604</v>
      </c>
      <c r="D10" s="20">
        <f>SUM(D8:D9)</f>
        <v>0</v>
      </c>
      <c r="E10" s="19">
        <f>SUM(E8:E9)</f>
        <v>3489852604</v>
      </c>
      <c r="F10" s="19">
        <f>SUM(F8:F9)</f>
        <v>2942219714</v>
      </c>
      <c r="G10" s="21">
        <f t="shared" si="0"/>
        <v>0.84307850441238863</v>
      </c>
      <c r="H10" s="19">
        <f>SUM(H8:H9)</f>
        <v>1242994455</v>
      </c>
      <c r="I10" s="21">
        <f t="shared" si="1"/>
        <v>0.35617391220915873</v>
      </c>
      <c r="J10" s="19">
        <f>SUM(J8:J9)</f>
        <v>674220564</v>
      </c>
      <c r="K10" s="21">
        <f t="shared" si="2"/>
        <v>0.19319456736574539</v>
      </c>
      <c r="L10" s="19">
        <f>SUM(L8:L9)</f>
        <v>573840634</v>
      </c>
      <c r="M10" s="21">
        <f t="shared" si="3"/>
        <v>0.16443119498579259</v>
      </c>
    </row>
    <row r="11" spans="1:13" s="42" customFormat="1" ht="28.5" x14ac:dyDescent="0.25">
      <c r="A11" s="34">
        <v>4</v>
      </c>
      <c r="B11" s="31" t="s">
        <v>21</v>
      </c>
      <c r="C11" s="29">
        <v>11141183892</v>
      </c>
      <c r="D11" s="38">
        <v>100000000</v>
      </c>
      <c r="E11" s="29">
        <f>+C11+D11</f>
        <v>11241183892</v>
      </c>
      <c r="F11" s="35">
        <v>10460261448</v>
      </c>
      <c r="G11" s="25">
        <f t="shared" si="0"/>
        <v>0.93053023137929824</v>
      </c>
      <c r="H11" s="29">
        <v>2105094620</v>
      </c>
      <c r="I11" s="25">
        <f t="shared" si="1"/>
        <v>0.18726627375059046</v>
      </c>
      <c r="J11" s="29">
        <v>1809393855</v>
      </c>
      <c r="K11" s="25">
        <f t="shared" si="2"/>
        <v>0.1609611471873251</v>
      </c>
      <c r="L11" s="29">
        <v>1798408877</v>
      </c>
      <c r="M11" s="25">
        <f t="shared" si="3"/>
        <v>0.15998393890521367</v>
      </c>
    </row>
    <row r="12" spans="1:13" s="42" customFormat="1" ht="42.75" x14ac:dyDescent="0.25">
      <c r="A12" s="34">
        <v>5</v>
      </c>
      <c r="B12" s="31" t="s">
        <v>22</v>
      </c>
      <c r="C12" s="29">
        <v>6122292880</v>
      </c>
      <c r="D12" s="38">
        <v>-100000000</v>
      </c>
      <c r="E12" s="29">
        <f>+C12+D12</f>
        <v>6022292880</v>
      </c>
      <c r="F12" s="35">
        <v>5771993645</v>
      </c>
      <c r="G12" s="25">
        <f t="shared" si="0"/>
        <v>0.95843788404392583</v>
      </c>
      <c r="H12" s="29">
        <v>962520544</v>
      </c>
      <c r="I12" s="25">
        <f t="shared" si="1"/>
        <v>0.15982625939640452</v>
      </c>
      <c r="J12" s="29">
        <v>942120544</v>
      </c>
      <c r="K12" s="25">
        <f t="shared" si="2"/>
        <v>0.15643884526585827</v>
      </c>
      <c r="L12" s="29">
        <v>942120544</v>
      </c>
      <c r="M12" s="25">
        <f t="shared" si="3"/>
        <v>0.15643884526585827</v>
      </c>
    </row>
    <row r="13" spans="1:13" s="42" customFormat="1" ht="28.5" x14ac:dyDescent="0.25">
      <c r="A13" s="34">
        <v>6</v>
      </c>
      <c r="B13" s="31" t="s">
        <v>23</v>
      </c>
      <c r="C13" s="29">
        <v>2472981950</v>
      </c>
      <c r="D13" s="38">
        <v>0</v>
      </c>
      <c r="E13" s="29">
        <f>+C13+D13</f>
        <v>2472981950</v>
      </c>
      <c r="F13" s="35">
        <v>2472981950</v>
      </c>
      <c r="G13" s="25">
        <f t="shared" si="0"/>
        <v>1</v>
      </c>
      <c r="H13" s="29">
        <v>499369185</v>
      </c>
      <c r="I13" s="25">
        <f t="shared" si="1"/>
        <v>0.20192997567167847</v>
      </c>
      <c r="J13" s="29">
        <v>499369185</v>
      </c>
      <c r="K13" s="25">
        <f t="shared" si="2"/>
        <v>0.20192997567167847</v>
      </c>
      <c r="L13" s="29">
        <v>499369185</v>
      </c>
      <c r="M13" s="25">
        <f t="shared" si="3"/>
        <v>0.20192997567167847</v>
      </c>
    </row>
    <row r="14" spans="1:13" ht="30.75" customHeight="1" x14ac:dyDescent="0.25">
      <c r="A14" s="46" t="s">
        <v>24</v>
      </c>
      <c r="B14" s="46"/>
      <c r="C14" s="19">
        <f>SUM(C11:C13)</f>
        <v>19736458722</v>
      </c>
      <c r="D14" s="37">
        <f t="shared" ref="D14:L14" si="4">SUM(D11:D13)</f>
        <v>0</v>
      </c>
      <c r="E14" s="19">
        <f t="shared" si="4"/>
        <v>19736458722</v>
      </c>
      <c r="F14" s="19">
        <f t="shared" si="4"/>
        <v>18705237043</v>
      </c>
      <c r="G14" s="21">
        <f t="shared" si="0"/>
        <v>0.947750419995533</v>
      </c>
      <c r="H14" s="19">
        <f t="shared" si="4"/>
        <v>3566984349</v>
      </c>
      <c r="I14" s="21">
        <f t="shared" si="1"/>
        <v>0.18073071766536944</v>
      </c>
      <c r="J14" s="19">
        <f t="shared" si="4"/>
        <v>3250883584</v>
      </c>
      <c r="K14" s="21">
        <f t="shared" si="2"/>
        <v>0.16471463446359189</v>
      </c>
      <c r="L14" s="19">
        <f t="shared" si="4"/>
        <v>3239898606</v>
      </c>
      <c r="M14" s="21">
        <f t="shared" si="3"/>
        <v>0.1641580514334379</v>
      </c>
    </row>
    <row r="15" spans="1:13" s="42" customFormat="1" ht="28.5" x14ac:dyDescent="0.25">
      <c r="A15" s="34">
        <v>7</v>
      </c>
      <c r="B15" s="31" t="s">
        <v>25</v>
      </c>
      <c r="C15" s="29">
        <v>2600631114</v>
      </c>
      <c r="D15" s="38">
        <v>0</v>
      </c>
      <c r="E15" s="29">
        <f>+C15+D15</f>
        <v>2600631114</v>
      </c>
      <c r="F15" s="35">
        <v>2372690558</v>
      </c>
      <c r="G15" s="25">
        <f t="shared" si="0"/>
        <v>0.91235183076410731</v>
      </c>
      <c r="H15" s="29">
        <v>355818715</v>
      </c>
      <c r="I15" s="25">
        <f t="shared" si="1"/>
        <v>0.13682014072834783</v>
      </c>
      <c r="J15" s="29">
        <v>109012976</v>
      </c>
      <c r="K15" s="25">
        <f t="shared" si="2"/>
        <v>4.1917892704255326E-2</v>
      </c>
      <c r="L15" s="29">
        <v>109012976</v>
      </c>
      <c r="M15" s="25">
        <f t="shared" si="3"/>
        <v>4.1917892704255326E-2</v>
      </c>
    </row>
    <row r="16" spans="1:13" s="42" customFormat="1" ht="28.5" x14ac:dyDescent="0.25">
      <c r="A16" s="34">
        <v>8</v>
      </c>
      <c r="B16" s="31" t="s">
        <v>26</v>
      </c>
      <c r="C16" s="29">
        <v>1520951630</v>
      </c>
      <c r="D16" s="38">
        <v>0</v>
      </c>
      <c r="E16" s="29">
        <f>+C16+D16</f>
        <v>1520951630</v>
      </c>
      <c r="F16" s="35">
        <v>1109816508</v>
      </c>
      <c r="G16" s="25">
        <f t="shared" si="0"/>
        <v>0.7296856034797109</v>
      </c>
      <c r="H16" s="29">
        <v>96680725</v>
      </c>
      <c r="I16" s="25">
        <f t="shared" si="1"/>
        <v>6.356594325093691E-2</v>
      </c>
      <c r="J16" s="29">
        <v>46680725</v>
      </c>
      <c r="K16" s="25">
        <f t="shared" si="2"/>
        <v>3.0691788009063772E-2</v>
      </c>
      <c r="L16" s="29">
        <v>45696851</v>
      </c>
      <c r="M16" s="25">
        <f t="shared" si="3"/>
        <v>3.0044907476774917E-2</v>
      </c>
    </row>
    <row r="17" spans="1:13" s="42" customFormat="1" ht="42.75" x14ac:dyDescent="0.25">
      <c r="A17" s="34">
        <v>9</v>
      </c>
      <c r="B17" s="31" t="s">
        <v>27</v>
      </c>
      <c r="C17" s="29">
        <v>931091786</v>
      </c>
      <c r="D17" s="38">
        <v>0</v>
      </c>
      <c r="E17" s="29">
        <f>+C17+D17</f>
        <v>931091786</v>
      </c>
      <c r="F17" s="35">
        <v>891858462</v>
      </c>
      <c r="G17" s="25">
        <f t="shared" si="0"/>
        <v>0.95786309729081853</v>
      </c>
      <c r="H17" s="29">
        <v>69277691</v>
      </c>
      <c r="I17" s="25">
        <f t="shared" si="1"/>
        <v>7.4404792354166471E-2</v>
      </c>
      <c r="J17" s="29">
        <v>69277691</v>
      </c>
      <c r="K17" s="25">
        <f t="shared" si="2"/>
        <v>7.4404792354166471E-2</v>
      </c>
      <c r="L17" s="29">
        <v>69277691</v>
      </c>
      <c r="M17" s="25">
        <f t="shared" si="3"/>
        <v>7.4404792354166471E-2</v>
      </c>
    </row>
    <row r="18" spans="1:13" s="42" customFormat="1" ht="42.75" x14ac:dyDescent="0.25">
      <c r="A18" s="34">
        <v>10</v>
      </c>
      <c r="B18" s="31" t="s">
        <v>28</v>
      </c>
      <c r="C18" s="29">
        <v>2285363053</v>
      </c>
      <c r="D18" s="38">
        <v>0</v>
      </c>
      <c r="E18" s="29">
        <f>+C18+D18</f>
        <v>2285363053</v>
      </c>
      <c r="F18" s="35">
        <v>2271681659</v>
      </c>
      <c r="G18" s="25">
        <f t="shared" si="0"/>
        <v>0.99401347020901543</v>
      </c>
      <c r="H18" s="29">
        <v>1817586077</v>
      </c>
      <c r="I18" s="25">
        <f t="shared" si="1"/>
        <v>0.79531612039236022</v>
      </c>
      <c r="J18" s="29">
        <v>94750360</v>
      </c>
      <c r="K18" s="25">
        <f t="shared" si="2"/>
        <v>4.1459653369131454E-2</v>
      </c>
      <c r="L18" s="29">
        <v>94750360</v>
      </c>
      <c r="M18" s="25">
        <f t="shared" si="3"/>
        <v>4.1459653369131454E-2</v>
      </c>
    </row>
    <row r="19" spans="1:13" ht="30.75" customHeight="1" x14ac:dyDescent="0.25">
      <c r="A19" s="46" t="s">
        <v>29</v>
      </c>
      <c r="B19" s="46"/>
      <c r="C19" s="19">
        <f>SUM(C15:C18)</f>
        <v>7338037583</v>
      </c>
      <c r="D19" s="37">
        <f t="shared" ref="D19:L19" si="5">SUM(D15:D18)</f>
        <v>0</v>
      </c>
      <c r="E19" s="19">
        <f t="shared" si="5"/>
        <v>7338037583</v>
      </c>
      <c r="F19" s="19">
        <f t="shared" si="5"/>
        <v>6646047187</v>
      </c>
      <c r="G19" s="21">
        <f t="shared" si="0"/>
        <v>0.90569816682281223</v>
      </c>
      <c r="H19" s="19">
        <f t="shared" si="5"/>
        <v>2339363208</v>
      </c>
      <c r="I19" s="21">
        <f t="shared" si="1"/>
        <v>0.31879956753282274</v>
      </c>
      <c r="J19" s="19">
        <f t="shared" si="5"/>
        <v>319721752</v>
      </c>
      <c r="K19" s="21">
        <f t="shared" si="2"/>
        <v>4.3570470767374921E-2</v>
      </c>
      <c r="L19" s="19">
        <f t="shared" si="5"/>
        <v>318737878</v>
      </c>
      <c r="M19" s="21">
        <f t="shared" si="3"/>
        <v>4.3436392140920439E-2</v>
      </c>
    </row>
    <row r="20" spans="1:13" s="42" customFormat="1" ht="28.5" x14ac:dyDescent="0.25">
      <c r="A20" s="34">
        <v>11</v>
      </c>
      <c r="B20" s="31" t="s">
        <v>30</v>
      </c>
      <c r="C20" s="29">
        <v>2186868515</v>
      </c>
      <c r="D20" s="38">
        <v>0</v>
      </c>
      <c r="E20" s="29">
        <f>+C20+D20</f>
        <v>2186868515</v>
      </c>
      <c r="F20" s="35">
        <v>1299277937</v>
      </c>
      <c r="G20" s="25">
        <f t="shared" si="0"/>
        <v>0.59412714028671265</v>
      </c>
      <c r="H20" s="29">
        <v>242908014</v>
      </c>
      <c r="I20" s="25">
        <f t="shared" si="1"/>
        <v>0.1110757287572911</v>
      </c>
      <c r="J20" s="29">
        <v>113950014</v>
      </c>
      <c r="K20" s="25">
        <f t="shared" si="2"/>
        <v>5.2106477009661464E-2</v>
      </c>
      <c r="L20" s="29">
        <v>113753652</v>
      </c>
      <c r="M20" s="25">
        <f t="shared" si="3"/>
        <v>5.2016685603066541E-2</v>
      </c>
    </row>
    <row r="21" spans="1:13" s="42" customFormat="1" ht="42.75" x14ac:dyDescent="0.25">
      <c r="A21" s="34">
        <v>12</v>
      </c>
      <c r="B21" s="31" t="s">
        <v>31</v>
      </c>
      <c r="C21" s="29">
        <v>2483386850</v>
      </c>
      <c r="D21" s="38">
        <v>0</v>
      </c>
      <c r="E21" s="29">
        <f>+C21+D21</f>
        <v>2483386850</v>
      </c>
      <c r="F21" s="35">
        <v>643266213</v>
      </c>
      <c r="G21" s="25">
        <f t="shared" si="0"/>
        <v>0.25902779222657157</v>
      </c>
      <c r="H21" s="29">
        <v>369518888</v>
      </c>
      <c r="I21" s="25">
        <f t="shared" si="1"/>
        <v>0.14879634560358568</v>
      </c>
      <c r="J21" s="29">
        <v>141661536</v>
      </c>
      <c r="K21" s="25">
        <f t="shared" si="2"/>
        <v>5.7043684514959885E-2</v>
      </c>
      <c r="L21" s="29">
        <v>131636633</v>
      </c>
      <c r="M21" s="25">
        <f t="shared" si="3"/>
        <v>5.3006897817792664E-2</v>
      </c>
    </row>
    <row r="22" spans="1:13" s="42" customFormat="1" ht="42.75" x14ac:dyDescent="0.25">
      <c r="A22" s="34">
        <v>13</v>
      </c>
      <c r="B22" s="31" t="s">
        <v>32</v>
      </c>
      <c r="C22" s="29">
        <v>2264674084</v>
      </c>
      <c r="D22" s="32">
        <v>115165700</v>
      </c>
      <c r="E22" s="29">
        <f>+C22+D22</f>
        <v>2379839784</v>
      </c>
      <c r="F22" s="35">
        <v>2175317250</v>
      </c>
      <c r="G22" s="25">
        <f t="shared" si="0"/>
        <v>0.91406037693165987</v>
      </c>
      <c r="H22" s="29">
        <v>113287270</v>
      </c>
      <c r="I22" s="25">
        <f t="shared" si="1"/>
        <v>4.760289779238349E-2</v>
      </c>
      <c r="J22" s="29">
        <v>60677270</v>
      </c>
      <c r="K22" s="25">
        <f t="shared" si="2"/>
        <v>2.5496367615980658E-2</v>
      </c>
      <c r="L22" s="29">
        <v>60677270</v>
      </c>
      <c r="M22" s="25">
        <f t="shared" si="3"/>
        <v>2.5496367615980658E-2</v>
      </c>
    </row>
    <row r="23" spans="1:13" ht="30.75" customHeight="1" x14ac:dyDescent="0.25">
      <c r="A23" s="46" t="s">
        <v>8</v>
      </c>
      <c r="B23" s="46"/>
      <c r="C23" s="19">
        <f>SUM(C20:C22)</f>
        <v>6934929449</v>
      </c>
      <c r="D23" s="20">
        <f t="shared" ref="D23:L23" si="6">SUM(D20:D22)</f>
        <v>115165700</v>
      </c>
      <c r="E23" s="19">
        <f t="shared" si="6"/>
        <v>7050095149</v>
      </c>
      <c r="F23" s="19">
        <f t="shared" si="6"/>
        <v>4117861400</v>
      </c>
      <c r="G23" s="21">
        <f t="shared" si="0"/>
        <v>0.58408593259682262</v>
      </c>
      <c r="H23" s="19">
        <f t="shared" si="6"/>
        <v>725714172</v>
      </c>
      <c r="I23" s="21">
        <f t="shared" si="1"/>
        <v>0.10293679115847632</v>
      </c>
      <c r="J23" s="19">
        <f t="shared" si="6"/>
        <v>316288820</v>
      </c>
      <c r="K23" s="21">
        <f t="shared" si="2"/>
        <v>4.4863056925531435E-2</v>
      </c>
      <c r="L23" s="19">
        <f t="shared" si="6"/>
        <v>306067555</v>
      </c>
      <c r="M23" s="21">
        <f t="shared" si="3"/>
        <v>4.3413251669860549E-2</v>
      </c>
    </row>
    <row r="24" spans="1:13" s="42" customFormat="1" ht="28.5" x14ac:dyDescent="0.25">
      <c r="A24" s="34">
        <v>14</v>
      </c>
      <c r="B24" s="31" t="s">
        <v>33</v>
      </c>
      <c r="C24" s="29">
        <v>5563948185</v>
      </c>
      <c r="D24" s="38">
        <v>0</v>
      </c>
      <c r="E24" s="29">
        <f>+C24+D24</f>
        <v>5563948185</v>
      </c>
      <c r="F24" s="36">
        <v>5536397007</v>
      </c>
      <c r="G24" s="25">
        <f t="shared" si="0"/>
        <v>0.99504826840870375</v>
      </c>
      <c r="H24" s="29">
        <v>2998265173</v>
      </c>
      <c r="I24" s="25">
        <f t="shared" si="1"/>
        <v>0.53887366907605372</v>
      </c>
      <c r="J24" s="29">
        <v>72694796</v>
      </c>
      <c r="K24" s="25">
        <f t="shared" si="2"/>
        <v>1.3065325841096057E-2</v>
      </c>
      <c r="L24" s="29">
        <v>72694796</v>
      </c>
      <c r="M24" s="25">
        <f t="shared" si="3"/>
        <v>1.3065325841096057E-2</v>
      </c>
    </row>
    <row r="25" spans="1:13" s="42" customFormat="1" ht="28.5" x14ac:dyDescent="0.25">
      <c r="A25" s="34">
        <v>15</v>
      </c>
      <c r="B25" s="31" t="s">
        <v>34</v>
      </c>
      <c r="C25" s="29">
        <v>1563834097</v>
      </c>
      <c r="D25" s="38">
        <v>0</v>
      </c>
      <c r="E25" s="29">
        <f>+C25+D25</f>
        <v>1563834097</v>
      </c>
      <c r="F25" s="35">
        <v>928682753</v>
      </c>
      <c r="G25" s="25">
        <f t="shared" si="0"/>
        <v>0.5938499197463144</v>
      </c>
      <c r="H25" s="29">
        <v>32124725</v>
      </c>
      <c r="I25" s="25">
        <f t="shared" si="1"/>
        <v>2.054228454388279E-2</v>
      </c>
      <c r="J25" s="29">
        <v>32124725</v>
      </c>
      <c r="K25" s="25">
        <f t="shared" si="2"/>
        <v>2.054228454388279E-2</v>
      </c>
      <c r="L25" s="29">
        <v>32124725</v>
      </c>
      <c r="M25" s="25">
        <f t="shared" si="3"/>
        <v>2.054228454388279E-2</v>
      </c>
    </row>
    <row r="26" spans="1:13" s="42" customFormat="1" ht="28.5" x14ac:dyDescent="0.25">
      <c r="A26" s="34">
        <v>16</v>
      </c>
      <c r="B26" s="31" t="s">
        <v>35</v>
      </c>
      <c r="C26" s="29">
        <v>5592115699</v>
      </c>
      <c r="D26" s="38">
        <v>0</v>
      </c>
      <c r="E26" s="29">
        <f>+C26+D26</f>
        <v>5592115699</v>
      </c>
      <c r="F26" s="35">
        <v>4972385182</v>
      </c>
      <c r="G26" s="25">
        <f t="shared" si="0"/>
        <v>0.88917780847938788</v>
      </c>
      <c r="H26" s="29">
        <v>3312945664</v>
      </c>
      <c r="I26" s="25">
        <f t="shared" si="1"/>
        <v>0.59243153080549305</v>
      </c>
      <c r="J26" s="29">
        <v>155909901</v>
      </c>
      <c r="K26" s="25">
        <f t="shared" si="2"/>
        <v>2.7880306737551999E-2</v>
      </c>
      <c r="L26" s="29">
        <v>155602539</v>
      </c>
      <c r="M26" s="25">
        <f t="shared" si="3"/>
        <v>2.7825343282476316E-2</v>
      </c>
    </row>
    <row r="27" spans="1:13" ht="30" customHeight="1" x14ac:dyDescent="0.25">
      <c r="A27" s="46" t="s">
        <v>36</v>
      </c>
      <c r="B27" s="46"/>
      <c r="C27" s="19">
        <f>SUM(C24:C26)</f>
        <v>12719897981</v>
      </c>
      <c r="D27" s="37">
        <f t="shared" ref="D27:L27" si="7">SUM(D24:D26)</f>
        <v>0</v>
      </c>
      <c r="E27" s="19">
        <f t="shared" si="7"/>
        <v>12719897981</v>
      </c>
      <c r="F27" s="19">
        <f t="shared" si="7"/>
        <v>11437464942</v>
      </c>
      <c r="G27" s="21">
        <f t="shared" si="0"/>
        <v>0.89917898391043705</v>
      </c>
      <c r="H27" s="19">
        <f t="shared" si="7"/>
        <v>6343335562</v>
      </c>
      <c r="I27" s="21">
        <f t="shared" si="1"/>
        <v>0.49869390237839833</v>
      </c>
      <c r="J27" s="19">
        <f t="shared" si="7"/>
        <v>260729422</v>
      </c>
      <c r="K27" s="21">
        <f t="shared" si="2"/>
        <v>2.0497760468634059E-2</v>
      </c>
      <c r="L27" s="19">
        <f t="shared" si="7"/>
        <v>260422060</v>
      </c>
      <c r="M27" s="21">
        <f t="shared" si="3"/>
        <v>2.0473596595585779E-2</v>
      </c>
    </row>
    <row r="28" spans="1:13" s="42" customFormat="1" ht="29.25" customHeight="1" x14ac:dyDescent="0.25">
      <c r="A28" s="34">
        <v>17</v>
      </c>
      <c r="B28" s="31" t="s">
        <v>37</v>
      </c>
      <c r="C28" s="29">
        <v>1684111503</v>
      </c>
      <c r="D28" s="38">
        <v>0</v>
      </c>
      <c r="E28" s="29">
        <f>+C28+D28</f>
        <v>1684111503</v>
      </c>
      <c r="F28" s="35">
        <v>687375517</v>
      </c>
      <c r="G28" s="25">
        <f t="shared" si="0"/>
        <v>0.40815321062503307</v>
      </c>
      <c r="H28" s="29">
        <v>106842417</v>
      </c>
      <c r="I28" s="25">
        <f t="shared" si="1"/>
        <v>6.3441415137700657E-2</v>
      </c>
      <c r="J28" s="29">
        <v>61842417</v>
      </c>
      <c r="K28" s="25">
        <f t="shared" si="2"/>
        <v>3.6721094113921028E-2</v>
      </c>
      <c r="L28" s="29">
        <v>60550655</v>
      </c>
      <c r="M28" s="25">
        <f t="shared" si="3"/>
        <v>3.5954065328891706E-2</v>
      </c>
    </row>
    <row r="29" spans="1:13" s="42" customFormat="1" ht="28.5" x14ac:dyDescent="0.25">
      <c r="A29" s="34">
        <v>18</v>
      </c>
      <c r="B29" s="31" t="s">
        <v>38</v>
      </c>
      <c r="C29" s="29">
        <v>18885174237</v>
      </c>
      <c r="D29" s="38">
        <v>0</v>
      </c>
      <c r="E29" s="29">
        <f>+C29+D29</f>
        <v>18885174237</v>
      </c>
      <c r="F29" s="35">
        <v>12509767688</v>
      </c>
      <c r="G29" s="25">
        <f t="shared" si="0"/>
        <v>0.66241208744003821</v>
      </c>
      <c r="H29" s="29">
        <v>3945560798</v>
      </c>
      <c r="I29" s="25">
        <f t="shared" si="1"/>
        <v>0.2089237170112957</v>
      </c>
      <c r="J29" s="29">
        <v>106602241</v>
      </c>
      <c r="K29" s="25">
        <f t="shared" si="2"/>
        <v>5.6447581400199077E-3</v>
      </c>
      <c r="L29" s="29">
        <v>106602241</v>
      </c>
      <c r="M29" s="25">
        <f t="shared" si="3"/>
        <v>5.6447581400199077E-3</v>
      </c>
    </row>
    <row r="30" spans="1:13" s="42" customFormat="1" ht="28.5" x14ac:dyDescent="0.25">
      <c r="A30" s="34">
        <v>19</v>
      </c>
      <c r="B30" s="31" t="s">
        <v>39</v>
      </c>
      <c r="C30" s="29">
        <v>1313875141</v>
      </c>
      <c r="D30" s="38">
        <v>0</v>
      </c>
      <c r="E30" s="29">
        <f>+C30+D30</f>
        <v>1313875141</v>
      </c>
      <c r="F30" s="29">
        <v>691521486</v>
      </c>
      <c r="G30" s="25">
        <f t="shared" si="0"/>
        <v>0.52632207157346622</v>
      </c>
      <c r="H30" s="29">
        <v>102276909</v>
      </c>
      <c r="I30" s="25">
        <f t="shared" si="1"/>
        <v>7.7843705089173307E-2</v>
      </c>
      <c r="J30" s="29">
        <v>22276909</v>
      </c>
      <c r="K30" s="25">
        <f t="shared" si="2"/>
        <v>1.6955118720828284E-2</v>
      </c>
      <c r="L30" s="29">
        <v>22276909</v>
      </c>
      <c r="M30" s="25">
        <f t="shared" si="3"/>
        <v>1.6955118720828284E-2</v>
      </c>
    </row>
    <row r="31" spans="1:13" s="42" customFormat="1" ht="28.5" customHeight="1" x14ac:dyDescent="0.25">
      <c r="A31" s="34">
        <v>20</v>
      </c>
      <c r="B31" s="31" t="s">
        <v>40</v>
      </c>
      <c r="C31" s="29">
        <v>1549570339</v>
      </c>
      <c r="D31" s="38">
        <v>0</v>
      </c>
      <c r="E31" s="29">
        <f>+C31+D31</f>
        <v>1549570339</v>
      </c>
      <c r="F31" s="35">
        <v>1459718204</v>
      </c>
      <c r="G31" s="25">
        <f t="shared" si="0"/>
        <v>0.94201480711228303</v>
      </c>
      <c r="H31" s="29">
        <v>401486224</v>
      </c>
      <c r="I31" s="25">
        <f t="shared" si="1"/>
        <v>0.25909519167687167</v>
      </c>
      <c r="J31" s="29">
        <v>121555520</v>
      </c>
      <c r="K31" s="25">
        <f t="shared" si="2"/>
        <v>7.8444661039681923E-2</v>
      </c>
      <c r="L31" s="29">
        <v>121555520</v>
      </c>
      <c r="M31" s="25">
        <f t="shared" si="3"/>
        <v>7.8444661039681923E-2</v>
      </c>
    </row>
    <row r="32" spans="1:13" ht="30" customHeight="1" x14ac:dyDescent="0.25">
      <c r="A32" s="46" t="s">
        <v>41</v>
      </c>
      <c r="B32" s="46"/>
      <c r="C32" s="19">
        <f>SUM(C28:C31)</f>
        <v>23432731220</v>
      </c>
      <c r="D32" s="37">
        <f t="shared" ref="D32:L32" si="8">SUM(D28:D31)</f>
        <v>0</v>
      </c>
      <c r="E32" s="19">
        <f t="shared" si="8"/>
        <v>23432731220</v>
      </c>
      <c r="F32" s="19">
        <f t="shared" si="8"/>
        <v>15348382895</v>
      </c>
      <c r="G32" s="21">
        <f t="shared" si="0"/>
        <v>0.6549976078716786</v>
      </c>
      <c r="H32" s="19">
        <f t="shared" si="8"/>
        <v>4556166348</v>
      </c>
      <c r="I32" s="21">
        <f t="shared" si="1"/>
        <v>0.19443599234011955</v>
      </c>
      <c r="J32" s="19">
        <f t="shared" si="8"/>
        <v>312277087</v>
      </c>
      <c r="K32" s="21">
        <f t="shared" si="2"/>
        <v>1.3326533901155719E-2</v>
      </c>
      <c r="L32" s="19">
        <f t="shared" si="8"/>
        <v>310985325</v>
      </c>
      <c r="M32" s="21">
        <f t="shared" si="3"/>
        <v>1.327140750603463E-2</v>
      </c>
    </row>
    <row r="33" spans="1:13" s="42" customFormat="1" ht="42.75" x14ac:dyDescent="0.25">
      <c r="A33" s="34">
        <v>21</v>
      </c>
      <c r="B33" s="31" t="s">
        <v>49</v>
      </c>
      <c r="C33" s="29">
        <v>652568169</v>
      </c>
      <c r="D33" s="38">
        <v>0</v>
      </c>
      <c r="E33" s="29">
        <f>+C33+D33</f>
        <v>652568169</v>
      </c>
      <c r="F33" s="29">
        <v>487987274</v>
      </c>
      <c r="G33" s="25">
        <f t="shared" si="0"/>
        <v>0.74779509204041483</v>
      </c>
      <c r="H33" s="29">
        <v>24373289</v>
      </c>
      <c r="I33" s="25">
        <f t="shared" si="1"/>
        <v>3.7349797550422656E-2</v>
      </c>
      <c r="J33" s="29">
        <v>24373289</v>
      </c>
      <c r="K33" s="25">
        <f t="shared" si="2"/>
        <v>3.7349797550422656E-2</v>
      </c>
      <c r="L33" s="29">
        <v>24373289</v>
      </c>
      <c r="M33" s="25">
        <f t="shared" si="3"/>
        <v>3.7349797550422656E-2</v>
      </c>
    </row>
    <row r="34" spans="1:13" s="42" customFormat="1" ht="28.5" x14ac:dyDescent="0.25">
      <c r="A34" s="34">
        <v>22</v>
      </c>
      <c r="B34" s="31" t="s">
        <v>42</v>
      </c>
      <c r="C34" s="29">
        <v>579956864</v>
      </c>
      <c r="D34" s="38">
        <v>0</v>
      </c>
      <c r="E34" s="29">
        <f>+C34+D34</f>
        <v>579956864</v>
      </c>
      <c r="F34" s="29">
        <v>364204585</v>
      </c>
      <c r="G34" s="25">
        <f t="shared" si="0"/>
        <v>0.62798564446337857</v>
      </c>
      <c r="H34" s="29">
        <v>25472744</v>
      </c>
      <c r="I34" s="25">
        <f t="shared" si="1"/>
        <v>4.3921790707524069E-2</v>
      </c>
      <c r="J34" s="29">
        <v>25472744</v>
      </c>
      <c r="K34" s="25">
        <f t="shared" si="2"/>
        <v>4.3921790707524069E-2</v>
      </c>
      <c r="L34" s="29">
        <v>25472744</v>
      </c>
      <c r="M34" s="25">
        <f t="shared" si="3"/>
        <v>4.3921790707524069E-2</v>
      </c>
    </row>
    <row r="35" spans="1:13" s="42" customFormat="1" ht="28.5" x14ac:dyDescent="0.25">
      <c r="A35" s="34">
        <v>23</v>
      </c>
      <c r="B35" s="31" t="s">
        <v>43</v>
      </c>
      <c r="C35" s="29">
        <v>560353052</v>
      </c>
      <c r="D35" s="38">
        <v>0</v>
      </c>
      <c r="E35" s="29">
        <f>+C35+D35</f>
        <v>560353052</v>
      </c>
      <c r="F35" s="35">
        <v>277262830</v>
      </c>
      <c r="G35" s="25">
        <f t="shared" si="0"/>
        <v>0.49480024961120406</v>
      </c>
      <c r="H35" s="29">
        <v>15407225</v>
      </c>
      <c r="I35" s="25">
        <f t="shared" si="1"/>
        <v>2.7495567205369661E-2</v>
      </c>
      <c r="J35" s="29">
        <v>15407225</v>
      </c>
      <c r="K35" s="25">
        <f t="shared" si="2"/>
        <v>2.7495567205369661E-2</v>
      </c>
      <c r="L35" s="29">
        <v>15407225</v>
      </c>
      <c r="M35" s="25">
        <f t="shared" si="3"/>
        <v>2.7495567205369661E-2</v>
      </c>
    </row>
    <row r="36" spans="1:13" ht="30" customHeight="1" x14ac:dyDescent="0.25">
      <c r="A36" s="46" t="s">
        <v>46</v>
      </c>
      <c r="B36" s="46"/>
      <c r="C36" s="19">
        <f>SUM(C33:C35)</f>
        <v>1792878085</v>
      </c>
      <c r="D36" s="37">
        <f t="shared" ref="D36:L36" si="9">SUM(D33:D35)</f>
        <v>0</v>
      </c>
      <c r="E36" s="19">
        <f t="shared" si="9"/>
        <v>1792878085</v>
      </c>
      <c r="F36" s="19">
        <f t="shared" si="9"/>
        <v>1129454689</v>
      </c>
      <c r="G36" s="21">
        <f t="shared" si="0"/>
        <v>0.62996736836124578</v>
      </c>
      <c r="H36" s="19">
        <f t="shared" si="9"/>
        <v>65253258</v>
      </c>
      <c r="I36" s="21">
        <f t="shared" si="1"/>
        <v>3.6395814386899601E-2</v>
      </c>
      <c r="J36" s="19">
        <f t="shared" si="9"/>
        <v>65253258</v>
      </c>
      <c r="K36" s="21">
        <f t="shared" si="2"/>
        <v>3.6395814386899601E-2</v>
      </c>
      <c r="L36" s="19">
        <f t="shared" si="9"/>
        <v>65253258</v>
      </c>
      <c r="M36" s="21">
        <f t="shared" si="3"/>
        <v>3.6395814386899601E-2</v>
      </c>
    </row>
    <row r="37" spans="1:13" s="42" customFormat="1" ht="28.5" x14ac:dyDescent="0.25">
      <c r="A37" s="34">
        <v>24</v>
      </c>
      <c r="B37" s="31" t="s">
        <v>44</v>
      </c>
      <c r="C37" s="29">
        <v>2821308156</v>
      </c>
      <c r="D37" s="38">
        <v>0</v>
      </c>
      <c r="E37" s="29">
        <f>+C37+D37</f>
        <v>2821308156</v>
      </c>
      <c r="F37" s="35">
        <v>1579347161</v>
      </c>
      <c r="G37" s="25">
        <f t="shared" si="0"/>
        <v>0.55979250534587832</v>
      </c>
      <c r="H37" s="29">
        <v>333273914</v>
      </c>
      <c r="I37" s="25">
        <f t="shared" si="1"/>
        <v>0.11812744144635011</v>
      </c>
      <c r="J37" s="29">
        <v>135590714</v>
      </c>
      <c r="K37" s="25">
        <f t="shared" si="2"/>
        <v>4.8059519379917037E-2</v>
      </c>
      <c r="L37" s="29">
        <v>133358370</v>
      </c>
      <c r="M37" s="25">
        <f t="shared" si="3"/>
        <v>4.7268275078846081E-2</v>
      </c>
    </row>
    <row r="38" spans="1:13" s="42" customFormat="1" ht="30" customHeight="1" x14ac:dyDescent="0.25">
      <c r="A38" s="34">
        <v>25</v>
      </c>
      <c r="B38" s="31" t="s">
        <v>45</v>
      </c>
      <c r="C38" s="29">
        <v>6992513314</v>
      </c>
      <c r="D38" s="38">
        <v>0</v>
      </c>
      <c r="E38" s="29">
        <f>+C38+D38</f>
        <v>6992513314</v>
      </c>
      <c r="F38" s="35">
        <v>5349833114</v>
      </c>
      <c r="G38" s="25">
        <f t="shared" si="0"/>
        <v>0.76508014697503368</v>
      </c>
      <c r="H38" s="29">
        <v>2674741099</v>
      </c>
      <c r="I38" s="25">
        <f t="shared" si="1"/>
        <v>0.38251498122210081</v>
      </c>
      <c r="J38" s="29">
        <v>518275882</v>
      </c>
      <c r="K38" s="25">
        <f t="shared" si="2"/>
        <v>7.4118683615852179E-2</v>
      </c>
      <c r="L38" s="29">
        <v>466047238</v>
      </c>
      <c r="M38" s="25">
        <f t="shared" si="3"/>
        <v>6.6649460225825755E-2</v>
      </c>
    </row>
    <row r="39" spans="1:13" ht="30" customHeight="1" x14ac:dyDescent="0.25">
      <c r="A39" s="46" t="s">
        <v>47</v>
      </c>
      <c r="B39" s="46"/>
      <c r="C39" s="19">
        <f>SUM(C37:C38)</f>
        <v>9813821470</v>
      </c>
      <c r="D39" s="37">
        <v>0</v>
      </c>
      <c r="E39" s="19">
        <f>SUM(E37:E38)</f>
        <v>9813821470</v>
      </c>
      <c r="F39" s="19">
        <f>SUM(F37:F38)</f>
        <v>6929180275</v>
      </c>
      <c r="G39" s="21">
        <f t="shared" si="0"/>
        <v>0.70606341231923797</v>
      </c>
      <c r="H39" s="19">
        <f>SUM(H37:H38)</f>
        <v>3008015013</v>
      </c>
      <c r="I39" s="21">
        <f t="shared" si="1"/>
        <v>0.30650802260824089</v>
      </c>
      <c r="J39" s="19">
        <f>SUM(J37:J38)</f>
        <v>653866596</v>
      </c>
      <c r="K39" s="21">
        <f t="shared" si="2"/>
        <v>6.6627113403154262E-2</v>
      </c>
      <c r="L39" s="19">
        <f>SUM(L37:L38)</f>
        <v>599405608</v>
      </c>
      <c r="M39" s="21">
        <f t="shared" si="3"/>
        <v>6.1077696372644527E-2</v>
      </c>
    </row>
    <row r="40" spans="1:13" ht="30" customHeight="1" x14ac:dyDescent="0.25">
      <c r="A40" s="50" t="s">
        <v>7</v>
      </c>
      <c r="B40" s="50"/>
      <c r="C40" s="22">
        <f>+SUM(C39,C36,C32,C27,C23,C19,C14,C10,C7)</f>
        <v>87601671185</v>
      </c>
      <c r="D40" s="23">
        <f>+SUM(D39,D36,D32,D27,D23,D19,D14,D10,D7)</f>
        <v>115165700</v>
      </c>
      <c r="E40" s="22">
        <f>+SUM(E39,E36,E32,E27,E23,E19,E14,E10,E7)</f>
        <v>87716836885</v>
      </c>
      <c r="F40" s="22">
        <f>+SUM(F39,F36,F32,F27,F23,F19,F14,F10,F7)</f>
        <v>69398216431</v>
      </c>
      <c r="G40" s="21">
        <f t="shared" si="0"/>
        <v>0.79116186692850787</v>
      </c>
      <c r="H40" s="24">
        <f>+SUM(H39,H36,H32,H27,H23,H19,H14,H10,H7)</f>
        <v>22329537291</v>
      </c>
      <c r="I40" s="21">
        <f t="shared" si="1"/>
        <v>0.25456386805505588</v>
      </c>
      <c r="J40" s="24">
        <f>+SUM(J39,J36,J32,J27,J23,J19,J14,J10,J7)</f>
        <v>6289952009</v>
      </c>
      <c r="K40" s="21">
        <f t="shared" si="2"/>
        <v>7.1707464979002364E-2</v>
      </c>
      <c r="L40" s="24">
        <f>+SUM(L39,L36,L32,L27,L23,L19,L14,L10,L7)</f>
        <v>6110311004</v>
      </c>
      <c r="M40" s="21">
        <f t="shared" si="3"/>
        <v>6.9659500057108109E-2</v>
      </c>
    </row>
    <row r="41" spans="1:13" x14ac:dyDescent="0.25"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3" x14ac:dyDescent="0.25">
      <c r="A4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"/>
    </row>
    <row r="43" spans="1:13" x14ac:dyDescent="0.25">
      <c r="A43" s="7"/>
      <c r="C43" s="13"/>
      <c r="D43" s="3"/>
      <c r="E43" s="11"/>
      <c r="I43" s="14"/>
      <c r="K43" s="12"/>
      <c r="M43" s="3"/>
    </row>
    <row r="44" spans="1:13" x14ac:dyDescent="0.25">
      <c r="A44" s="8"/>
      <c r="E44" s="15"/>
    </row>
    <row r="45" spans="1:13" x14ac:dyDescent="0.25">
      <c r="A45" s="8"/>
      <c r="B45" s="2"/>
    </row>
  </sheetData>
  <mergeCells count="14">
    <mergeCell ref="A39:B39"/>
    <mergeCell ref="A40:B40"/>
    <mergeCell ref="A1:M1"/>
    <mergeCell ref="A2:L2"/>
    <mergeCell ref="A4:M4"/>
    <mergeCell ref="A32:B32"/>
    <mergeCell ref="A7:B7"/>
    <mergeCell ref="A10:B10"/>
    <mergeCell ref="A14:B14"/>
    <mergeCell ref="A19:B19"/>
    <mergeCell ref="A23:B23"/>
    <mergeCell ref="A36:B36"/>
    <mergeCell ref="A3:L3"/>
    <mergeCell ref="A27:B27"/>
  </mergeCells>
  <printOptions horizontalCentered="1"/>
  <pageMargins left="0.11811023622047245" right="0.19685039370078741" top="0.78740157480314965" bottom="0.27559055118110237" header="0.31496062992125984" footer="0.31496062992125984"/>
  <pageSetup paperSize="119" scale="7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Inversión Octubre</vt:lpstr>
      <vt:lpstr>Inversión Marzo</vt:lpstr>
      <vt:lpstr>'Inversión Marzo'!Área_de_impresión</vt:lpstr>
      <vt:lpstr>'Inversión Octubre'!Área_de_impresión</vt:lpstr>
      <vt:lpstr>'Inversión Marzo'!Títulos_a_imprimir</vt:lpstr>
      <vt:lpstr>'Inversión Octubre'!Títulos_a_imprimir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1</dc:creator>
  <cp:lastModifiedBy>Maryi Yamile Zuluaga Garces</cp:lastModifiedBy>
  <cp:lastPrinted>2019-10-28T23:09:30Z</cp:lastPrinted>
  <dcterms:created xsi:type="dcterms:W3CDTF">2013-01-10T15:10:56Z</dcterms:created>
  <dcterms:modified xsi:type="dcterms:W3CDTF">2019-12-10T22:34:26Z</dcterms:modified>
</cp:coreProperties>
</file>