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-15" yWindow="4065" windowWidth="15420" windowHeight="4110" tabRatio="780"/>
  </bookViews>
  <sheets>
    <sheet name="Reservas FEBRERO" sheetId="10" r:id="rId1"/>
  </sheets>
  <definedNames>
    <definedName name="_xlnm._FilterDatabase" localSheetId="0" hidden="1">'Reservas FEBRERO'!$A$5:$I$40</definedName>
    <definedName name="_xlnm.Print_Area" localSheetId="0">'Reservas FEBRERO'!$A$1:$I$40</definedName>
    <definedName name="_xlnm.Print_Titles" localSheetId="0">'Reservas FEBRERO'!$5:$5</definedName>
  </definedNames>
  <calcPr calcId="162913" fullCalcOnLoad="1"/>
</workbook>
</file>

<file path=xl/calcChain.xml><?xml version="1.0" encoding="utf-8"?>
<calcChain xmlns="http://schemas.openxmlformats.org/spreadsheetml/2006/main">
  <c r="D7" i="10" l="1"/>
  <c r="I7" i="10"/>
  <c r="D15" i="10"/>
  <c r="I15" i="10"/>
  <c r="C27" i="10"/>
  <c r="D37" i="10"/>
  <c r="F37" i="10"/>
  <c r="D36" i="10"/>
  <c r="F36" i="10"/>
  <c r="D34" i="10"/>
  <c r="F34" i="10"/>
  <c r="D33" i="10"/>
  <c r="I33" i="10"/>
  <c r="D31" i="10"/>
  <c r="H31" i="10"/>
  <c r="D30" i="10"/>
  <c r="F30" i="10" s="1"/>
  <c r="D29" i="10"/>
  <c r="H29" i="10" s="1"/>
  <c r="D28" i="10"/>
  <c r="I28" i="10"/>
  <c r="D26" i="10"/>
  <c r="H26" i="10" s="1"/>
  <c r="D25" i="10"/>
  <c r="H25" i="10" s="1"/>
  <c r="D24" i="10"/>
  <c r="H24" i="10"/>
  <c r="D16" i="10"/>
  <c r="I16" i="10"/>
  <c r="D12" i="10"/>
  <c r="I12" i="10"/>
  <c r="D10" i="10"/>
  <c r="F10" i="10"/>
  <c r="D8" i="10"/>
  <c r="H8" i="10"/>
  <c r="D22" i="10"/>
  <c r="F22" i="10"/>
  <c r="D21" i="10"/>
  <c r="F21" i="10"/>
  <c r="D20" i="10"/>
  <c r="I20" i="10"/>
  <c r="D18" i="10"/>
  <c r="F18" i="10"/>
  <c r="B17" i="10"/>
  <c r="D14" i="10"/>
  <c r="I14" i="10"/>
  <c r="E27" i="10"/>
  <c r="B27" i="10"/>
  <c r="E19" i="10"/>
  <c r="G19" i="10"/>
  <c r="B19" i="10"/>
  <c r="B39" i="10"/>
  <c r="G17" i="10"/>
  <c r="I17" i="10" s="1"/>
  <c r="E17" i="10"/>
  <c r="G13" i="10"/>
  <c r="H13" i="10" s="1"/>
  <c r="E13" i="10"/>
  <c r="F13" i="10" s="1"/>
  <c r="B13" i="10"/>
  <c r="C11" i="10"/>
  <c r="B11" i="10"/>
  <c r="E11" i="10"/>
  <c r="F11" i="10"/>
  <c r="G11" i="10"/>
  <c r="G9" i="10"/>
  <c r="E9" i="10"/>
  <c r="H15" i="10"/>
  <c r="C38" i="10"/>
  <c r="E38" i="10"/>
  <c r="F38" i="10" s="1"/>
  <c r="G38" i="10"/>
  <c r="H38" i="10" s="1"/>
  <c r="B38" i="10"/>
  <c r="C35" i="10"/>
  <c r="E35" i="10"/>
  <c r="F35" i="10" s="1"/>
  <c r="G35" i="10"/>
  <c r="H35" i="10" s="1"/>
  <c r="B35" i="10"/>
  <c r="C32" i="10"/>
  <c r="C39" i="10" s="1"/>
  <c r="E32" i="10"/>
  <c r="G32" i="10"/>
  <c r="B32" i="10"/>
  <c r="G27" i="10"/>
  <c r="C23" i="10"/>
  <c r="E23" i="10"/>
  <c r="F23" i="10" s="1"/>
  <c r="G23" i="10"/>
  <c r="B23" i="10"/>
  <c r="C19" i="10"/>
  <c r="C17" i="10"/>
  <c r="C13" i="10"/>
  <c r="B9" i="10"/>
  <c r="H37" i="10"/>
  <c r="I37" i="10"/>
  <c r="F26" i="10"/>
  <c r="I36" i="10"/>
  <c r="D38" i="10"/>
  <c r="H34" i="10"/>
  <c r="I34" i="10"/>
  <c r="D13" i="10"/>
  <c r="I29" i="10"/>
  <c r="H12" i="10"/>
  <c r="F29" i="10"/>
  <c r="F31" i="10"/>
  <c r="I31" i="10"/>
  <c r="I26" i="10"/>
  <c r="I24" i="10"/>
  <c r="I22" i="10"/>
  <c r="H22" i="10"/>
  <c r="F24" i="10"/>
  <c r="H36" i="10"/>
  <c r="I21" i="10"/>
  <c r="H21" i="10"/>
  <c r="I18" i="10"/>
  <c r="D35" i="10"/>
  <c r="D23" i="10"/>
  <c r="H18" i="10"/>
  <c r="H28" i="10"/>
  <c r="F28" i="10"/>
  <c r="D19" i="10"/>
  <c r="I19" i="10"/>
  <c r="F12" i="10"/>
  <c r="D17" i="10"/>
  <c r="I13" i="10"/>
  <c r="H14" i="10"/>
  <c r="F20" i="10"/>
  <c r="H30" i="10"/>
  <c r="H10" i="10"/>
  <c r="D11" i="10"/>
  <c r="I11" i="10"/>
  <c r="H11" i="10"/>
  <c r="H20" i="10"/>
  <c r="I10" i="10"/>
  <c r="I30" i="10"/>
  <c r="F14" i="10"/>
  <c r="H19" i="10"/>
  <c r="F19" i="10"/>
  <c r="F17" i="10"/>
  <c r="F7" i="10"/>
  <c r="H7" i="10"/>
  <c r="F15" i="10"/>
  <c r="B40" i="10"/>
  <c r="I8" i="10"/>
  <c r="F8" i="10"/>
  <c r="I38" i="10" l="1"/>
  <c r="I35" i="10"/>
  <c r="D32" i="10"/>
  <c r="H32" i="10" s="1"/>
  <c r="I32" i="10"/>
  <c r="F25" i="10"/>
  <c r="I25" i="10"/>
  <c r="D27" i="10"/>
  <c r="E39" i="10"/>
  <c r="I23" i="10"/>
  <c r="H23" i="10"/>
  <c r="H17" i="10"/>
  <c r="G39" i="10"/>
  <c r="F32" i="10" l="1"/>
  <c r="H27" i="10"/>
  <c r="D39" i="10"/>
  <c r="F39" i="10" s="1"/>
  <c r="I27" i="10"/>
  <c r="F27" i="10"/>
  <c r="E40" i="10"/>
  <c r="I39" i="10"/>
  <c r="G40" i="10"/>
  <c r="H39" i="10" l="1"/>
  <c r="H6" i="10" l="1"/>
  <c r="D9" i="10"/>
  <c r="I9" i="10" s="1"/>
  <c r="D6" i="10"/>
  <c r="F6" i="10" s="1"/>
  <c r="C9" i="10"/>
  <c r="C40" i="10" s="1"/>
  <c r="H9" i="10" l="1"/>
  <c r="F9" i="10"/>
  <c r="I6" i="10"/>
  <c r="D40" i="10"/>
  <c r="H40" i="10" l="1"/>
  <c r="F40" i="10"/>
  <c r="I40" i="10"/>
</calcChain>
</file>

<file path=xl/sharedStrings.xml><?xml version="1.0" encoding="utf-8"?>
<sst xmlns="http://schemas.openxmlformats.org/spreadsheetml/2006/main" count="48" uniqueCount="48">
  <si>
    <t>Pagos</t>
  </si>
  <si>
    <t>Descripción</t>
  </si>
  <si>
    <t>Presupuesto Inicial</t>
  </si>
  <si>
    <t>Presupuesto Definitivo</t>
  </si>
  <si>
    <t>TOTAL GENERAL</t>
  </si>
  <si>
    <t>Compromisos por pagar</t>
  </si>
  <si>
    <t>Total Gastos de Funcionamiento</t>
  </si>
  <si>
    <t>III.  Administración integral del patrimonio ambiental</t>
  </si>
  <si>
    <t>V. Gestión integral de la biodiversidad y sus servicios ecosistémicos</t>
  </si>
  <si>
    <t>VI. Gestión Integral del recurso hídrico</t>
  </si>
  <si>
    <t>IX. Desarrollo administrativo y fortalecimiento institucional</t>
  </si>
  <si>
    <t>Obligaciones</t>
  </si>
  <si>
    <t>% Ejec. OBL</t>
  </si>
  <si>
    <t>% Ejec. PAG</t>
  </si>
  <si>
    <t>CORPORACIÓN AUTÓNOMA REGIONAL DEL CENTRO DE ANTIOQUIA - CORANTIOQUIA</t>
  </si>
  <si>
    <t xml:space="preserve"> Cifras en pesos $</t>
  </si>
  <si>
    <t>TOTAL INVERSIÓN</t>
  </si>
  <si>
    <t>Gastos Generales</t>
  </si>
  <si>
    <t>Proyecto 1: Articulación y armonización de la planificación ambiental del territorio</t>
  </si>
  <si>
    <t xml:space="preserve">  I - Gestión para la planificación y el ordenamiento ambiental de los territorios </t>
  </si>
  <si>
    <t>Proyecto 2: Consolidación del sistema de  información y el conocimiento Corporativo, articulado al SIAC</t>
  </si>
  <si>
    <t xml:space="preserve">II.  Dinamización de la Gestión de la información  y el conocimiento para la protección del patrimonio ambiental en los territorios </t>
  </si>
  <si>
    <t>Proyecto 4: Regulación del uso de los Recursos Naturales Renovables-RNR</t>
  </si>
  <si>
    <t>Proyecto 5: Fortalecimiento a la gobernanza de los Recursos Naturales Renovables-RNR con Enfoque Territorial</t>
  </si>
  <si>
    <t>Proyecto 6: Diseño e implementación de la estrategia de Territorialización</t>
  </si>
  <si>
    <t>Proyecto 9: Fortalecimiento de los procesos de educación ambiental  en el nivel formal y en la gestión interinstitucional</t>
  </si>
  <si>
    <t>IV. Construcción de una cultura ambiental responsable y ética para la paz en el territorio</t>
  </si>
  <si>
    <t>Proyecto 11: Manejo Integral de Áreas Protegidas para la conservación de la  Biodiversidad</t>
  </si>
  <si>
    <t>Proyecto 12: Manejo integral de ecosistemas estratégicos para la conservación de la biodiversidad y sus servicios ecosistémicos</t>
  </si>
  <si>
    <t>Proyecto 13: Fortalecimiento  de las acciones de recuperación, protección y conservación de las especies de flora y fauna silvestres priorizadas</t>
  </si>
  <si>
    <t>Proyecto 14: Planificacion y ejecucion de acciones asociadas al manejo integral del Recurso Hidrico  (POMCA, PMA, PMM o PORH).</t>
  </si>
  <si>
    <t>Proyecto 15: Conservación de los  ecosistemas claves para la regulación de la oferta hídrica</t>
  </si>
  <si>
    <t>Proyecto 16: Conocimiento  y  Gobernabilidad del Recurso Hidrico</t>
  </si>
  <si>
    <t>Proyecto 17: Producción y Consumo Sostenible.</t>
  </si>
  <si>
    <t>Proyecto 18: Mejoramiento del saneamiento hídrico urbano y rural</t>
  </si>
  <si>
    <t>Proyecto 19: Gestión Integral de Residuos Sólidos (reciclables, no reciclables y peligrosos)</t>
  </si>
  <si>
    <t>Proyecto 20: Gestión de Calidad del Aire</t>
  </si>
  <si>
    <t>VII. Gestión Ambiental, Sectorial y Urbana, para el crecimiento verde.</t>
  </si>
  <si>
    <t>Proyecto 21: Cambio Climático en el marco de los compromisos internacionales y Política Nacional de Cambio Climático</t>
  </si>
  <si>
    <t>Proyecto 23: Reducción integral del Riesgo asociado a  dinámicas territoriales y culturales</t>
  </si>
  <si>
    <t>VIII. Adapatación al Cambio Climático y Gestión integral del riesgo</t>
  </si>
  <si>
    <t xml:space="preserve">Proyecto 24: Gestión del Talento Humano para el servicio al ciudadano  </t>
  </si>
  <si>
    <t xml:space="preserve">Proyecto 25: Gestión logistica de bienes y servicios </t>
  </si>
  <si>
    <t>INFORME DE EJECUCIÓN DE RESERVAS DE FUNCIONAMIENTO E INVERSIÓN - VIGENCIA 2019</t>
  </si>
  <si>
    <t>Transferencias Corrientes</t>
  </si>
  <si>
    <t>Gastos de Personal</t>
  </si>
  <si>
    <t>MES DE FEBRERO DE 2019</t>
  </si>
  <si>
    <t>Reducciones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</si>
</sst>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2" formatCode="_ * #,##0.00_ ;_ * \-#,##0.00_ ;_ * &quot;-&quot;??_ ;_ @_ "/>
    <numFmt numFmtId="193" formatCode="_ * #,##0_ ;_ * \-#,##0_ ;_ * &quot;-&quot;??_ ;_ @_ "/>
    <numFmt numFmtId="200" formatCode="#,##0_ ;\-#,##0\ "/>
  </numFmts>
  <fonts count="14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ahoma"/>
      <family val="2"/>
    </font>
    <font>
      <sz val="10"/>
      <color theme="1"/>
      <name val="Arial"/>
      <family val="2"/>
    </font>
    <font>
      <b/>
      <sz val="10"/>
      <color theme="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9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>
      <alignment vertical="center"/>
    </xf>
    <xf numFmtId="193" fontId="1" fillId="0" borderId="0" xfId="1" applyNumberFormat="1" applyFont="1" applyAlignment="1">
      <alignment horizontal="right" vertical="center"/>
    </xf>
    <xf numFmtId="9" fontId="1" fillId="0" borderId="0" xfId="2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1" applyNumberFormat="1" applyFont="1" applyAlignment="1">
      <alignment horizontal="right" vertical="center"/>
    </xf>
    <xf numFmtId="193" fontId="10" fillId="0" borderId="0" xfId="1" applyNumberFormat="1" applyFont="1" applyAlignment="1">
      <alignment horizontal="right" vertical="center"/>
    </xf>
    <xf numFmtId="193" fontId="11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193" fontId="3" fillId="2" borderId="1" xfId="1" applyNumberFormat="1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93" fontId="12" fillId="2" borderId="1" xfId="1" applyNumberFormat="1" applyFont="1" applyFill="1" applyBorder="1" applyAlignment="1">
      <alignment horizontal="right" vertical="center"/>
    </xf>
    <xf numFmtId="9" fontId="12" fillId="2" borderId="1" xfId="2" applyFont="1" applyFill="1" applyBorder="1" applyAlignment="1">
      <alignment horizontal="right" vertical="center"/>
    </xf>
    <xf numFmtId="9" fontId="8" fillId="2" borderId="1" xfId="2" applyFont="1" applyFill="1" applyBorder="1" applyAlignment="1">
      <alignment horizontal="right" vertical="center"/>
    </xf>
    <xf numFmtId="3" fontId="8" fillId="2" borderId="1" xfId="0" applyNumberFormat="1" applyFont="1" applyFill="1" applyBorder="1" applyAlignment="1">
      <alignment horizontal="right" vertical="center"/>
    </xf>
    <xf numFmtId="3" fontId="8" fillId="2" borderId="1" xfId="1" applyNumberFormat="1" applyFont="1" applyFill="1" applyBorder="1" applyAlignment="1">
      <alignment horizontal="right" vertical="center"/>
    </xf>
    <xf numFmtId="9" fontId="8" fillId="2" borderId="1" xfId="2" applyFont="1" applyFill="1" applyBorder="1" applyAlignment="1">
      <alignment vertical="center"/>
    </xf>
    <xf numFmtId="193" fontId="12" fillId="2" borderId="1" xfId="1" applyNumberFormat="1" applyFont="1" applyFill="1" applyBorder="1" applyAlignment="1">
      <alignment vertical="center"/>
    </xf>
    <xf numFmtId="9" fontId="12" fillId="2" borderId="1" xfId="2" applyFont="1" applyFill="1" applyBorder="1" applyAlignment="1">
      <alignment vertical="center"/>
    </xf>
    <xf numFmtId="193" fontId="12" fillId="2" borderId="1" xfId="1" applyNumberFormat="1" applyFont="1" applyFill="1" applyBorder="1" applyAlignment="1">
      <alignment horizontal="right" vertical="center" wrapText="1"/>
    </xf>
    <xf numFmtId="9" fontId="12" fillId="2" borderId="1" xfId="2" applyFont="1" applyFill="1" applyBorder="1" applyAlignment="1">
      <alignment horizontal="right" vertical="center" wrapText="1"/>
    </xf>
    <xf numFmtId="9" fontId="8" fillId="2" borderId="1" xfId="2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9" fontId="7" fillId="3" borderId="1" xfId="2" applyFont="1" applyFill="1" applyBorder="1" applyAlignment="1">
      <alignment horizontal="right" vertical="center"/>
    </xf>
    <xf numFmtId="9" fontId="7" fillId="3" borderId="1" xfId="2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justify" vertical="center" wrapText="1"/>
    </xf>
    <xf numFmtId="193" fontId="12" fillId="3" borderId="1" xfId="1" applyNumberFormat="1" applyFont="1" applyFill="1" applyBorder="1" applyAlignment="1">
      <alignment horizontal="right" vertical="center" wrapText="1"/>
    </xf>
    <xf numFmtId="9" fontId="12" fillId="3" borderId="1" xfId="2" applyFont="1" applyFill="1" applyBorder="1" applyAlignment="1">
      <alignment horizontal="right" vertical="center" wrapText="1"/>
    </xf>
    <xf numFmtId="9" fontId="8" fillId="3" borderId="1" xfId="2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200" fontId="12" fillId="2" borderId="1" xfId="1" applyNumberFormat="1" applyFont="1" applyFill="1" applyBorder="1" applyAlignment="1">
      <alignment horizontal="right" vertical="center"/>
    </xf>
    <xf numFmtId="200" fontId="12" fillId="2" borderId="1" xfId="1" applyNumberFormat="1" applyFont="1" applyFill="1" applyBorder="1" applyAlignment="1">
      <alignment vertical="center"/>
    </xf>
    <xf numFmtId="200" fontId="12" fillId="3" borderId="1" xfId="1" applyNumberFormat="1" applyFont="1" applyFill="1" applyBorder="1" applyAlignment="1">
      <alignment horizontal="right" vertical="center" wrapText="1"/>
    </xf>
    <xf numFmtId="200" fontId="12" fillId="2" borderId="1" xfId="1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justify" vertical="center" wrapText="1"/>
    </xf>
    <xf numFmtId="200" fontId="7" fillId="3" borderId="1" xfId="1" applyNumberFormat="1" applyFont="1" applyFill="1" applyBorder="1"/>
    <xf numFmtId="193" fontId="7" fillId="3" borderId="1" xfId="1" applyNumberFormat="1" applyFont="1" applyFill="1" applyBorder="1" applyAlignment="1">
      <alignment horizontal="right" vertical="center"/>
    </xf>
    <xf numFmtId="3" fontId="7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justify" vertical="center" wrapText="1"/>
    </xf>
    <xf numFmtId="3" fontId="7" fillId="3" borderId="1" xfId="0" applyNumberFormat="1" applyFont="1" applyFill="1" applyBorder="1"/>
    <xf numFmtId="0" fontId="5" fillId="3" borderId="1" xfId="0" applyFont="1" applyFill="1" applyBorder="1" applyAlignment="1">
      <alignment horizontal="left" vertical="center" wrapText="1"/>
    </xf>
    <xf numFmtId="193" fontId="7" fillId="3" borderId="1" xfId="1" applyNumberFormat="1" applyFont="1" applyFill="1" applyBorder="1" applyAlignment="1">
      <alignment horizontal="left" vertical="center"/>
    </xf>
    <xf numFmtId="200" fontId="7" fillId="3" borderId="1" xfId="1" applyNumberFormat="1" applyFont="1" applyFill="1" applyBorder="1" applyAlignment="1">
      <alignment horizontal="right" vertical="center"/>
    </xf>
    <xf numFmtId="193" fontId="13" fillId="3" borderId="1" xfId="1" applyNumberFormat="1" applyFont="1" applyFill="1" applyBorder="1" applyAlignment="1">
      <alignment horizontal="right" vertical="center"/>
    </xf>
    <xf numFmtId="193" fontId="13" fillId="3" borderId="1" xfId="1" applyNumberFormat="1" applyFont="1" applyFill="1" applyBorder="1" applyAlignment="1">
      <alignment vertical="center"/>
    </xf>
    <xf numFmtId="200" fontId="7" fillId="3" borderId="1" xfId="1" applyNumberFormat="1" applyFont="1" applyFill="1" applyBorder="1" applyAlignment="1">
      <alignment vertical="center"/>
    </xf>
    <xf numFmtId="193" fontId="7" fillId="3" borderId="1" xfId="1" applyNumberFormat="1" applyFont="1" applyFill="1" applyBorder="1" applyAlignment="1">
      <alignment vertical="center"/>
    </xf>
    <xf numFmtId="193" fontId="3" fillId="0" borderId="0" xfId="1" applyNumberFormat="1" applyFont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2" sqref="D12"/>
    </sheetView>
  </sheetViews>
  <sheetFormatPr baseColWidth="10" defaultRowHeight="12.75" x14ac:dyDescent="0.2"/>
  <cols>
    <col min="1" max="1" width="57.140625" style="1" customWidth="1"/>
    <col min="2" max="2" width="16.5703125" style="6" bestFit="1" customWidth="1"/>
    <col min="3" max="3" width="15.28515625" style="5" customWidth="1"/>
    <col min="4" max="4" width="16.5703125" style="2" bestFit="1" customWidth="1"/>
    <col min="5" max="5" width="15.5703125" style="4" customWidth="1"/>
    <col min="6" max="6" width="8.42578125" style="3" customWidth="1"/>
    <col min="7" max="7" width="15.42578125" style="2" bestFit="1" customWidth="1"/>
    <col min="8" max="8" width="8.7109375" style="3" customWidth="1"/>
    <col min="9" max="9" width="14.85546875" style="4" customWidth="1"/>
    <col min="10" max="10" width="2.5703125" style="51" customWidth="1"/>
    <col min="11" max="16384" width="11.42578125" style="51"/>
  </cols>
  <sheetData>
    <row r="1" spans="1:13" x14ac:dyDescent="0.2">
      <c r="A1" s="49" t="s">
        <v>14</v>
      </c>
      <c r="B1" s="49"/>
      <c r="C1" s="49"/>
      <c r="D1" s="49"/>
      <c r="E1" s="49"/>
      <c r="F1" s="49"/>
      <c r="G1" s="49"/>
      <c r="H1" s="49"/>
      <c r="I1" s="49"/>
    </row>
    <row r="2" spans="1:13" x14ac:dyDescent="0.2">
      <c r="A2" s="49" t="s">
        <v>43</v>
      </c>
      <c r="B2" s="49"/>
      <c r="C2" s="49"/>
      <c r="D2" s="49"/>
      <c r="E2" s="49"/>
      <c r="F2" s="49"/>
      <c r="G2" s="49"/>
      <c r="H2" s="49"/>
      <c r="I2" s="49"/>
    </row>
    <row r="3" spans="1:13" x14ac:dyDescent="0.2">
      <c r="A3" s="49" t="s">
        <v>46</v>
      </c>
      <c r="B3" s="49"/>
      <c r="C3" s="49"/>
      <c r="D3" s="49"/>
      <c r="E3" s="49"/>
      <c r="F3" s="49"/>
      <c r="G3" s="49"/>
      <c r="H3" s="49"/>
      <c r="I3" s="49"/>
    </row>
    <row r="4" spans="1:13" ht="15" x14ac:dyDescent="0.2">
      <c r="A4" s="50" t="s">
        <v>15</v>
      </c>
      <c r="B4" s="50"/>
      <c r="C4" s="50"/>
      <c r="D4" s="50"/>
      <c r="E4" s="50"/>
      <c r="F4" s="50"/>
      <c r="G4" s="50"/>
      <c r="H4" s="50"/>
      <c r="I4" s="50"/>
    </row>
    <row r="5" spans="1:13" ht="25.5" x14ac:dyDescent="0.2">
      <c r="A5" s="11" t="s">
        <v>1</v>
      </c>
      <c r="B5" s="7" t="s">
        <v>2</v>
      </c>
      <c r="C5" s="8" t="s">
        <v>47</v>
      </c>
      <c r="D5" s="9" t="s">
        <v>3</v>
      </c>
      <c r="E5" s="9" t="s">
        <v>11</v>
      </c>
      <c r="F5" s="10" t="s">
        <v>12</v>
      </c>
      <c r="G5" s="9" t="s">
        <v>0</v>
      </c>
      <c r="H5" s="10" t="s">
        <v>13</v>
      </c>
      <c r="I5" s="9" t="s">
        <v>5</v>
      </c>
    </row>
    <row r="6" spans="1:13" s="52" customFormat="1" ht="14.25" x14ac:dyDescent="0.2">
      <c r="A6" s="40" t="s">
        <v>45</v>
      </c>
      <c r="B6" s="38">
        <v>88890323</v>
      </c>
      <c r="C6" s="37">
        <v>0</v>
      </c>
      <c r="D6" s="39">
        <f>+B6-C6</f>
        <v>88890323</v>
      </c>
      <c r="E6" s="39">
        <v>45304099</v>
      </c>
      <c r="F6" s="24">
        <f>+E6/D6</f>
        <v>0.50966289097633266</v>
      </c>
      <c r="G6" s="39">
        <v>45304099</v>
      </c>
      <c r="H6" s="25">
        <f>+G6/D6</f>
        <v>0.50966289097633266</v>
      </c>
      <c r="I6" s="26">
        <f>+D6-G6</f>
        <v>43586224</v>
      </c>
    </row>
    <row r="7" spans="1:13" s="52" customFormat="1" ht="14.25" x14ac:dyDescent="0.2">
      <c r="A7" s="40" t="s">
        <v>17</v>
      </c>
      <c r="B7" s="41">
        <v>85052085</v>
      </c>
      <c r="C7" s="37">
        <v>0</v>
      </c>
      <c r="D7" s="41">
        <f>+B7-C7</f>
        <v>85052085</v>
      </c>
      <c r="E7" s="41">
        <v>13716585</v>
      </c>
      <c r="F7" s="24">
        <f>+E7/D7</f>
        <v>0.16127276597628382</v>
      </c>
      <c r="G7" s="41">
        <v>11511919</v>
      </c>
      <c r="H7" s="25">
        <f>+G7/D7</f>
        <v>0.13535140261405701</v>
      </c>
      <c r="I7" s="26">
        <f>+D7-G7</f>
        <v>73540166</v>
      </c>
    </row>
    <row r="8" spans="1:13" s="52" customFormat="1" ht="14.25" x14ac:dyDescent="0.2">
      <c r="A8" s="40" t="s">
        <v>44</v>
      </c>
      <c r="B8" s="41">
        <v>173979215</v>
      </c>
      <c r="C8" s="37">
        <v>0</v>
      </c>
      <c r="D8" s="41">
        <f>+B8-C8</f>
        <v>173979215</v>
      </c>
      <c r="E8" s="41">
        <v>120708000</v>
      </c>
      <c r="F8" s="24">
        <f t="shared" ref="F8:F40" si="0">+E8/D8</f>
        <v>0.69380701597026984</v>
      </c>
      <c r="G8" s="41">
        <v>120708000</v>
      </c>
      <c r="H8" s="25">
        <f t="shared" ref="H8:H40" si="1">+G8/D8</f>
        <v>0.69380701597026984</v>
      </c>
      <c r="I8" s="26">
        <f t="shared" ref="I8:I39" si="2">+D8-G8</f>
        <v>53271215</v>
      </c>
      <c r="M8" s="53"/>
    </row>
    <row r="9" spans="1:13" s="52" customFormat="1" ht="15" x14ac:dyDescent="0.2">
      <c r="A9" s="11" t="s">
        <v>6</v>
      </c>
      <c r="B9" s="12">
        <f>SUM(B6:B8)</f>
        <v>347921623</v>
      </c>
      <c r="C9" s="32">
        <f>SUM(C6:C8)</f>
        <v>0</v>
      </c>
      <c r="D9" s="12">
        <f>SUM(D6:D8)</f>
        <v>347921623</v>
      </c>
      <c r="E9" s="12">
        <f>SUM(E6:E8)</f>
        <v>179728684</v>
      </c>
      <c r="F9" s="13">
        <f t="shared" si="0"/>
        <v>0.51657808000050631</v>
      </c>
      <c r="G9" s="12">
        <f>SUM(G6:G8)</f>
        <v>177524018</v>
      </c>
      <c r="H9" s="14">
        <f t="shared" si="1"/>
        <v>0.51024140572027621</v>
      </c>
      <c r="I9" s="15">
        <f t="shared" si="2"/>
        <v>170397605</v>
      </c>
    </row>
    <row r="10" spans="1:13" s="54" customFormat="1" ht="30" x14ac:dyDescent="0.2">
      <c r="A10" s="42" t="s">
        <v>18</v>
      </c>
      <c r="B10" s="43">
        <v>16637895</v>
      </c>
      <c r="C10" s="44">
        <v>0</v>
      </c>
      <c r="D10" s="43">
        <f>+B10-C10</f>
        <v>16637895</v>
      </c>
      <c r="E10" s="44">
        <v>0</v>
      </c>
      <c r="F10" s="24">
        <f t="shared" si="0"/>
        <v>0</v>
      </c>
      <c r="G10" s="44">
        <v>0</v>
      </c>
      <c r="H10" s="24">
        <f t="shared" si="1"/>
        <v>0</v>
      </c>
      <c r="I10" s="26">
        <f t="shared" si="2"/>
        <v>16637895</v>
      </c>
    </row>
    <row r="11" spans="1:13" s="55" customFormat="1" ht="30" x14ac:dyDescent="0.2">
      <c r="A11" s="11" t="s">
        <v>19</v>
      </c>
      <c r="B11" s="12">
        <f>SUM(B10)</f>
        <v>16637895</v>
      </c>
      <c r="C11" s="32">
        <f>SUM(C10)</f>
        <v>0</v>
      </c>
      <c r="D11" s="12">
        <f>SUM(D10)</f>
        <v>16637895</v>
      </c>
      <c r="E11" s="32">
        <f>SUM(E10)</f>
        <v>0</v>
      </c>
      <c r="F11" s="13">
        <f t="shared" si="0"/>
        <v>0</v>
      </c>
      <c r="G11" s="32">
        <f>SUM(G10)</f>
        <v>0</v>
      </c>
      <c r="H11" s="14">
        <f t="shared" si="1"/>
        <v>0</v>
      </c>
      <c r="I11" s="16">
        <f t="shared" si="2"/>
        <v>16637895</v>
      </c>
    </row>
    <row r="12" spans="1:13" s="52" customFormat="1" ht="33" customHeight="1" x14ac:dyDescent="0.2">
      <c r="A12" s="36" t="s">
        <v>20</v>
      </c>
      <c r="B12" s="45">
        <v>319898803</v>
      </c>
      <c r="C12" s="44">
        <v>0</v>
      </c>
      <c r="D12" s="38">
        <f>+B12-C12</f>
        <v>319898803</v>
      </c>
      <c r="E12" s="38">
        <v>126614338</v>
      </c>
      <c r="F12" s="24">
        <f t="shared" si="0"/>
        <v>0.39579497269953834</v>
      </c>
      <c r="G12" s="38">
        <v>126614338</v>
      </c>
      <c r="H12" s="25">
        <f t="shared" si="1"/>
        <v>0.39579497269953834</v>
      </c>
      <c r="I12" s="26">
        <f t="shared" si="2"/>
        <v>193284465</v>
      </c>
    </row>
    <row r="13" spans="1:13" s="52" customFormat="1" ht="60" x14ac:dyDescent="0.2">
      <c r="A13" s="11" t="s">
        <v>21</v>
      </c>
      <c r="B13" s="12">
        <f>SUM(B12:B12)</f>
        <v>319898803</v>
      </c>
      <c r="C13" s="32">
        <f>SUM(C12:C12)</f>
        <v>0</v>
      </c>
      <c r="D13" s="12">
        <f>SUM(D12:D12)</f>
        <v>319898803</v>
      </c>
      <c r="E13" s="12">
        <f>SUM(E12:E12)</f>
        <v>126614338</v>
      </c>
      <c r="F13" s="13">
        <f t="shared" si="0"/>
        <v>0.39579497269953834</v>
      </c>
      <c r="G13" s="12">
        <f>SUM(G12:G12)</f>
        <v>126614338</v>
      </c>
      <c r="H13" s="17">
        <f t="shared" si="1"/>
        <v>0.39579497269953834</v>
      </c>
      <c r="I13" s="15">
        <f t="shared" si="2"/>
        <v>193284465</v>
      </c>
    </row>
    <row r="14" spans="1:13" s="52" customFormat="1" ht="30" x14ac:dyDescent="0.2">
      <c r="A14" s="36" t="s">
        <v>22</v>
      </c>
      <c r="B14" s="45">
        <v>67232112</v>
      </c>
      <c r="C14" s="44">
        <v>0</v>
      </c>
      <c r="D14" s="38">
        <f>+B14-C14</f>
        <v>67232112</v>
      </c>
      <c r="E14" s="38">
        <v>28553197</v>
      </c>
      <c r="F14" s="24">
        <f t="shared" si="0"/>
        <v>0.42469582094937014</v>
      </c>
      <c r="G14" s="38">
        <v>18853197</v>
      </c>
      <c r="H14" s="25">
        <f t="shared" si="1"/>
        <v>0.28041952631206946</v>
      </c>
      <c r="I14" s="26">
        <f t="shared" si="2"/>
        <v>48378915</v>
      </c>
    </row>
    <row r="15" spans="1:13" s="52" customFormat="1" ht="45" x14ac:dyDescent="0.2">
      <c r="A15" s="36" t="s">
        <v>23</v>
      </c>
      <c r="B15" s="45">
        <v>378077983</v>
      </c>
      <c r="C15" s="44">
        <v>0</v>
      </c>
      <c r="D15" s="38">
        <f>+B15-C15</f>
        <v>378077983</v>
      </c>
      <c r="E15" s="44">
        <v>2831622</v>
      </c>
      <c r="F15" s="24">
        <f t="shared" si="0"/>
        <v>7.4895183727215348E-3</v>
      </c>
      <c r="G15" s="44">
        <v>2831622</v>
      </c>
      <c r="H15" s="25">
        <f t="shared" si="1"/>
        <v>7.4895183727215348E-3</v>
      </c>
      <c r="I15" s="26">
        <f t="shared" si="2"/>
        <v>375246361</v>
      </c>
    </row>
    <row r="16" spans="1:13" s="52" customFormat="1" ht="30" x14ac:dyDescent="0.2">
      <c r="A16" s="36" t="s">
        <v>24</v>
      </c>
      <c r="B16" s="45">
        <v>11823043</v>
      </c>
      <c r="C16" s="44">
        <v>0</v>
      </c>
      <c r="D16" s="38">
        <f>+B16-C16</f>
        <v>11823043</v>
      </c>
      <c r="E16" s="44">
        <v>0</v>
      </c>
      <c r="F16" s="24">
        <v>0</v>
      </c>
      <c r="G16" s="44">
        <v>0</v>
      </c>
      <c r="H16" s="24">
        <v>0</v>
      </c>
      <c r="I16" s="26">
        <f t="shared" si="2"/>
        <v>11823043</v>
      </c>
    </row>
    <row r="17" spans="1:9" s="55" customFormat="1" ht="30" x14ac:dyDescent="0.2">
      <c r="A17" s="11" t="s">
        <v>7</v>
      </c>
      <c r="B17" s="12">
        <f>SUM(B14:B16)</f>
        <v>457133138</v>
      </c>
      <c r="C17" s="32">
        <f>SUM(C14:C16)</f>
        <v>0</v>
      </c>
      <c r="D17" s="12">
        <f>SUM(D14:D16)</f>
        <v>457133138</v>
      </c>
      <c r="E17" s="12">
        <f>SUM(E14:E16)</f>
        <v>31384819</v>
      </c>
      <c r="F17" s="13">
        <f t="shared" si="0"/>
        <v>6.8655751226680925E-2</v>
      </c>
      <c r="G17" s="12">
        <f>SUM(G14:G16)</f>
        <v>21684819</v>
      </c>
      <c r="H17" s="14">
        <f t="shared" si="1"/>
        <v>4.7436550093202828E-2</v>
      </c>
      <c r="I17" s="16">
        <f t="shared" si="2"/>
        <v>435448319</v>
      </c>
    </row>
    <row r="18" spans="1:9" s="52" customFormat="1" ht="45" x14ac:dyDescent="0.2">
      <c r="A18" s="36" t="s">
        <v>25</v>
      </c>
      <c r="B18" s="46">
        <v>12048000</v>
      </c>
      <c r="C18" s="47">
        <v>0</v>
      </c>
      <c r="D18" s="48">
        <f>+B18-C18</f>
        <v>12048000</v>
      </c>
      <c r="E18" s="44">
        <v>12000000</v>
      </c>
      <c r="F18" s="24">
        <f t="shared" si="0"/>
        <v>0.99601593625498008</v>
      </c>
      <c r="G18" s="44">
        <v>12000000</v>
      </c>
      <c r="H18" s="25">
        <f t="shared" si="1"/>
        <v>0.99601593625498008</v>
      </c>
      <c r="I18" s="26">
        <f t="shared" si="2"/>
        <v>48000</v>
      </c>
    </row>
    <row r="19" spans="1:9" s="52" customFormat="1" ht="30" x14ac:dyDescent="0.2">
      <c r="A19" s="11" t="s">
        <v>26</v>
      </c>
      <c r="B19" s="18">
        <f>SUM(B18:B18)</f>
        <v>12048000</v>
      </c>
      <c r="C19" s="33">
        <f>SUM(C18:C18)</f>
        <v>0</v>
      </c>
      <c r="D19" s="18">
        <f>SUM(D18:D18)</f>
        <v>12048000</v>
      </c>
      <c r="E19" s="33">
        <f>SUM(E18:E18)</f>
        <v>12000000</v>
      </c>
      <c r="F19" s="19">
        <f t="shared" si="0"/>
        <v>0.99601593625498008</v>
      </c>
      <c r="G19" s="33">
        <f>SUM(G18:G18)</f>
        <v>12000000</v>
      </c>
      <c r="H19" s="17">
        <f t="shared" si="1"/>
        <v>0.99601593625498008</v>
      </c>
      <c r="I19" s="15">
        <f>+D19-G19</f>
        <v>48000</v>
      </c>
    </row>
    <row r="20" spans="1:9" s="52" customFormat="1" ht="30" x14ac:dyDescent="0.2">
      <c r="A20" s="36" t="s">
        <v>27</v>
      </c>
      <c r="B20" s="46">
        <v>352184795</v>
      </c>
      <c r="C20" s="44">
        <v>0</v>
      </c>
      <c r="D20" s="48">
        <f>+B20-C20</f>
        <v>352184795</v>
      </c>
      <c r="E20" s="48">
        <v>144061741</v>
      </c>
      <c r="F20" s="24">
        <f t="shared" si="0"/>
        <v>0.40905156339869814</v>
      </c>
      <c r="G20" s="48">
        <v>144061741</v>
      </c>
      <c r="H20" s="25">
        <f t="shared" si="1"/>
        <v>0.40905156339869814</v>
      </c>
      <c r="I20" s="26">
        <f t="shared" si="2"/>
        <v>208123054</v>
      </c>
    </row>
    <row r="21" spans="1:9" s="52" customFormat="1" ht="45" x14ac:dyDescent="0.2">
      <c r="A21" s="36" t="s">
        <v>28</v>
      </c>
      <c r="B21" s="46">
        <v>473329038</v>
      </c>
      <c r="C21" s="44">
        <v>14206228</v>
      </c>
      <c r="D21" s="48">
        <f>+B21-C21</f>
        <v>459122810</v>
      </c>
      <c r="E21" s="48">
        <v>15808000</v>
      </c>
      <c r="F21" s="24">
        <f>+E21/D21</f>
        <v>3.4430874824102072E-2</v>
      </c>
      <c r="G21" s="48">
        <v>11308000</v>
      </c>
      <c r="H21" s="25">
        <f>+G21/D21</f>
        <v>2.4629575690216742E-2</v>
      </c>
      <c r="I21" s="26">
        <f t="shared" si="2"/>
        <v>447814810</v>
      </c>
    </row>
    <row r="22" spans="1:9" s="52" customFormat="1" ht="45" x14ac:dyDescent="0.2">
      <c r="A22" s="36" t="s">
        <v>29</v>
      </c>
      <c r="B22" s="45">
        <v>353100934</v>
      </c>
      <c r="C22" s="44">
        <v>0</v>
      </c>
      <c r="D22" s="38">
        <f>+B22-C22</f>
        <v>353100934</v>
      </c>
      <c r="E22" s="38">
        <v>14550000</v>
      </c>
      <c r="F22" s="24">
        <f>+E22/D22</f>
        <v>4.1206348097623552E-2</v>
      </c>
      <c r="G22" s="38">
        <v>9700000</v>
      </c>
      <c r="H22" s="25">
        <f>+G22/D22</f>
        <v>2.7470898731749037E-2</v>
      </c>
      <c r="I22" s="26">
        <f t="shared" si="2"/>
        <v>343400934</v>
      </c>
    </row>
    <row r="23" spans="1:9" s="52" customFormat="1" ht="30" x14ac:dyDescent="0.2">
      <c r="A23" s="11" t="s">
        <v>8</v>
      </c>
      <c r="B23" s="20">
        <f>+SUM(B20:B22)</f>
        <v>1178614767</v>
      </c>
      <c r="C23" s="35">
        <f>+SUM(C20:C22)</f>
        <v>14206228</v>
      </c>
      <c r="D23" s="20">
        <f>+SUM(D20:D22)</f>
        <v>1164408539</v>
      </c>
      <c r="E23" s="20">
        <f>+SUM(E20:E22)</f>
        <v>174419741</v>
      </c>
      <c r="F23" s="21">
        <f t="shared" si="0"/>
        <v>0.14979256434326096</v>
      </c>
      <c r="G23" s="20">
        <f>+SUM(G20:G22)</f>
        <v>165069741</v>
      </c>
      <c r="H23" s="22">
        <f t="shared" si="1"/>
        <v>0.14176273659222968</v>
      </c>
      <c r="I23" s="23">
        <f t="shared" si="2"/>
        <v>999338798</v>
      </c>
    </row>
    <row r="24" spans="1:9" s="52" customFormat="1" ht="45" x14ac:dyDescent="0.2">
      <c r="A24" s="36" t="s">
        <v>30</v>
      </c>
      <c r="B24" s="45">
        <v>1906047885</v>
      </c>
      <c r="C24" s="44">
        <v>0</v>
      </c>
      <c r="D24" s="26">
        <f>+B24-C24</f>
        <v>1906047885</v>
      </c>
      <c r="E24" s="38">
        <v>171193830</v>
      </c>
      <c r="F24" s="24">
        <f t="shared" si="0"/>
        <v>8.9816122326853293E-2</v>
      </c>
      <c r="G24" s="38">
        <v>121193831</v>
      </c>
      <c r="H24" s="25">
        <f t="shared" si="1"/>
        <v>6.3583833309623278E-2</v>
      </c>
      <c r="I24" s="26">
        <f t="shared" si="2"/>
        <v>1784854054</v>
      </c>
    </row>
    <row r="25" spans="1:9" s="52" customFormat="1" ht="30" x14ac:dyDescent="0.2">
      <c r="A25" s="36" t="s">
        <v>31</v>
      </c>
      <c r="B25" s="45">
        <v>1102133411</v>
      </c>
      <c r="C25" s="44">
        <v>134997765</v>
      </c>
      <c r="D25" s="26">
        <f>+B25-C25</f>
        <v>967135646</v>
      </c>
      <c r="E25" s="26">
        <v>108577091</v>
      </c>
      <c r="F25" s="24">
        <f t="shared" si="0"/>
        <v>0.11226666233332072</v>
      </c>
      <c r="G25" s="26">
        <v>108577091</v>
      </c>
      <c r="H25" s="25">
        <f t="shared" si="1"/>
        <v>0.11226666233332072</v>
      </c>
      <c r="I25" s="26">
        <f t="shared" si="2"/>
        <v>858558555</v>
      </c>
    </row>
    <row r="26" spans="1:9" s="52" customFormat="1" ht="30" x14ac:dyDescent="0.2">
      <c r="A26" s="36" t="s">
        <v>32</v>
      </c>
      <c r="B26" s="46">
        <v>964451044</v>
      </c>
      <c r="C26" s="44">
        <v>38863548</v>
      </c>
      <c r="D26" s="48">
        <f>+B26-C26</f>
        <v>925587496</v>
      </c>
      <c r="E26" s="48">
        <v>425109696</v>
      </c>
      <c r="F26" s="24">
        <f t="shared" si="0"/>
        <v>0.45928634282241859</v>
      </c>
      <c r="G26" s="44">
        <v>425109696</v>
      </c>
      <c r="H26" s="25">
        <f t="shared" si="1"/>
        <v>0.45928634282241859</v>
      </c>
      <c r="I26" s="26">
        <f t="shared" si="2"/>
        <v>500477800</v>
      </c>
    </row>
    <row r="27" spans="1:9" s="52" customFormat="1" ht="15" x14ac:dyDescent="0.2">
      <c r="A27" s="27" t="s">
        <v>9</v>
      </c>
      <c r="B27" s="28">
        <f>SUM(B24:B26)</f>
        <v>3972632340</v>
      </c>
      <c r="C27" s="34">
        <f>SUM(C24:C26)</f>
        <v>173861313</v>
      </c>
      <c r="D27" s="28">
        <f>SUM(D24:D26)</f>
        <v>3798771027</v>
      </c>
      <c r="E27" s="28">
        <f>SUM(E24:E26)</f>
        <v>704880617</v>
      </c>
      <c r="F27" s="29">
        <f t="shared" si="0"/>
        <v>0.18555491025650597</v>
      </c>
      <c r="G27" s="28">
        <f>SUM(G24:G26)</f>
        <v>654880618</v>
      </c>
      <c r="H27" s="30">
        <f t="shared" si="1"/>
        <v>0.17239275895951495</v>
      </c>
      <c r="I27" s="31">
        <f t="shared" si="2"/>
        <v>3143890409</v>
      </c>
    </row>
    <row r="28" spans="1:9" s="52" customFormat="1" ht="15" x14ac:dyDescent="0.2">
      <c r="A28" s="36" t="s">
        <v>33</v>
      </c>
      <c r="B28" s="45">
        <v>258031935</v>
      </c>
      <c r="C28" s="44">
        <v>0</v>
      </c>
      <c r="D28" s="26">
        <f>+B28-C28</f>
        <v>258031935</v>
      </c>
      <c r="E28" s="44">
        <v>19600000</v>
      </c>
      <c r="F28" s="24">
        <f t="shared" si="0"/>
        <v>7.5959590040666866E-2</v>
      </c>
      <c r="G28" s="44">
        <v>19600000</v>
      </c>
      <c r="H28" s="25">
        <f t="shared" si="1"/>
        <v>7.5959590040666866E-2</v>
      </c>
      <c r="I28" s="26">
        <f t="shared" si="2"/>
        <v>238431935</v>
      </c>
    </row>
    <row r="29" spans="1:9" s="52" customFormat="1" ht="30" x14ac:dyDescent="0.2">
      <c r="A29" s="36" t="s">
        <v>34</v>
      </c>
      <c r="B29" s="45">
        <v>3807199257</v>
      </c>
      <c r="C29" s="44">
        <v>24804351</v>
      </c>
      <c r="D29" s="26">
        <f>+B29-C29</f>
        <v>3782394906</v>
      </c>
      <c r="E29" s="38">
        <v>300061853</v>
      </c>
      <c r="F29" s="24">
        <f t="shared" si="0"/>
        <v>7.9331180497312137E-2</v>
      </c>
      <c r="G29" s="38">
        <v>300061853</v>
      </c>
      <c r="H29" s="25">
        <f t="shared" si="1"/>
        <v>7.9331180497312137E-2</v>
      </c>
      <c r="I29" s="26">
        <f t="shared" si="2"/>
        <v>3482333053</v>
      </c>
    </row>
    <row r="30" spans="1:9" s="52" customFormat="1" ht="30" x14ac:dyDescent="0.2">
      <c r="A30" s="36" t="s">
        <v>35</v>
      </c>
      <c r="B30" s="45">
        <v>367189451</v>
      </c>
      <c r="C30" s="44">
        <v>45621213</v>
      </c>
      <c r="D30" s="26">
        <f>+B30-C30</f>
        <v>321568238</v>
      </c>
      <c r="E30" s="38">
        <v>55542000</v>
      </c>
      <c r="F30" s="24">
        <f t="shared" si="0"/>
        <v>0.17272228235426659</v>
      </c>
      <c r="G30" s="38">
        <v>55542000</v>
      </c>
      <c r="H30" s="25">
        <f t="shared" si="1"/>
        <v>0.17272228235426659</v>
      </c>
      <c r="I30" s="26">
        <f t="shared" si="2"/>
        <v>266026238</v>
      </c>
    </row>
    <row r="31" spans="1:9" s="52" customFormat="1" ht="15" x14ac:dyDescent="0.2">
      <c r="A31" s="36" t="s">
        <v>36</v>
      </c>
      <c r="B31" s="45">
        <v>409631740</v>
      </c>
      <c r="C31" s="44">
        <v>0</v>
      </c>
      <c r="D31" s="26">
        <f>+B31-C31</f>
        <v>409631740</v>
      </c>
      <c r="E31" s="38">
        <v>75126514</v>
      </c>
      <c r="F31" s="24">
        <f t="shared" si="0"/>
        <v>0.18340012910132403</v>
      </c>
      <c r="G31" s="44">
        <v>75126514</v>
      </c>
      <c r="H31" s="25">
        <f t="shared" si="1"/>
        <v>0.18340012910132403</v>
      </c>
      <c r="I31" s="26">
        <f t="shared" si="2"/>
        <v>334505226</v>
      </c>
    </row>
    <row r="32" spans="1:9" s="52" customFormat="1" ht="30" x14ac:dyDescent="0.2">
      <c r="A32" s="11" t="s">
        <v>37</v>
      </c>
      <c r="B32" s="20">
        <f>SUM(B28:B31)</f>
        <v>4842052383</v>
      </c>
      <c r="C32" s="35">
        <f>SUM(C28:C31)</f>
        <v>70425564</v>
      </c>
      <c r="D32" s="20">
        <f>SUM(D28:D31)</f>
        <v>4771626819</v>
      </c>
      <c r="E32" s="20">
        <f>SUM(E28:E31)</f>
        <v>450330367</v>
      </c>
      <c r="F32" s="21">
        <f t="shared" si="0"/>
        <v>9.4376694591212118E-2</v>
      </c>
      <c r="G32" s="20">
        <f>SUM(G28:G31)</f>
        <v>450330367</v>
      </c>
      <c r="H32" s="21">
        <f t="shared" si="1"/>
        <v>9.4376694591212118E-2</v>
      </c>
      <c r="I32" s="23">
        <f t="shared" si="2"/>
        <v>4321296452</v>
      </c>
    </row>
    <row r="33" spans="1:9" s="52" customFormat="1" ht="45" x14ac:dyDescent="0.2">
      <c r="A33" s="36" t="s">
        <v>38</v>
      </c>
      <c r="B33" s="45">
        <v>99833078</v>
      </c>
      <c r="C33" s="44">
        <v>0</v>
      </c>
      <c r="D33" s="26">
        <f>+B33-C33</f>
        <v>99833078</v>
      </c>
      <c r="E33" s="38">
        <v>5356450</v>
      </c>
      <c r="F33" s="24">
        <v>0</v>
      </c>
      <c r="G33" s="38">
        <v>5356450</v>
      </c>
      <c r="H33" s="25">
        <v>0</v>
      </c>
      <c r="I33" s="26">
        <f t="shared" si="2"/>
        <v>94476628</v>
      </c>
    </row>
    <row r="34" spans="1:9" s="52" customFormat="1" ht="30" x14ac:dyDescent="0.2">
      <c r="A34" s="36" t="s">
        <v>39</v>
      </c>
      <c r="B34" s="45">
        <v>112901872</v>
      </c>
      <c r="C34" s="44">
        <v>0</v>
      </c>
      <c r="D34" s="26">
        <f>+B34-C34</f>
        <v>112901872</v>
      </c>
      <c r="E34" s="38">
        <v>16720000</v>
      </c>
      <c r="F34" s="24">
        <f t="shared" si="0"/>
        <v>0.1480932043358856</v>
      </c>
      <c r="G34" s="38">
        <v>16720000</v>
      </c>
      <c r="H34" s="25">
        <f t="shared" si="1"/>
        <v>0.1480932043358856</v>
      </c>
      <c r="I34" s="26">
        <f t="shared" si="2"/>
        <v>96181872</v>
      </c>
    </row>
    <row r="35" spans="1:9" s="52" customFormat="1" ht="30" x14ac:dyDescent="0.2">
      <c r="A35" s="11" t="s">
        <v>40</v>
      </c>
      <c r="B35" s="20">
        <f>SUM(B33:B34)</f>
        <v>212734950</v>
      </c>
      <c r="C35" s="35">
        <f>SUM(C33:C34)</f>
        <v>0</v>
      </c>
      <c r="D35" s="20">
        <f>SUM(D33:D34)</f>
        <v>212734950</v>
      </c>
      <c r="E35" s="20">
        <f>SUM(E33:E34)</f>
        <v>22076450</v>
      </c>
      <c r="F35" s="21">
        <f t="shared" si="0"/>
        <v>0.10377443856780467</v>
      </c>
      <c r="G35" s="20">
        <f>SUM(G33:G34)</f>
        <v>22076450</v>
      </c>
      <c r="H35" s="22">
        <f t="shared" si="1"/>
        <v>0.10377443856780467</v>
      </c>
      <c r="I35" s="23">
        <f t="shared" si="2"/>
        <v>190658500</v>
      </c>
    </row>
    <row r="36" spans="1:9" s="52" customFormat="1" ht="30" x14ac:dyDescent="0.2">
      <c r="A36" s="36" t="s">
        <v>41</v>
      </c>
      <c r="B36" s="45">
        <v>714216989</v>
      </c>
      <c r="C36" s="44">
        <v>0</v>
      </c>
      <c r="D36" s="26">
        <f>+B36-C36</f>
        <v>714216989</v>
      </c>
      <c r="E36" s="26">
        <v>303841048</v>
      </c>
      <c r="F36" s="24">
        <f t="shared" si="0"/>
        <v>0.42541839900142731</v>
      </c>
      <c r="G36" s="26">
        <v>303841048</v>
      </c>
      <c r="H36" s="25">
        <f t="shared" si="1"/>
        <v>0.42541839900142731</v>
      </c>
      <c r="I36" s="26">
        <f t="shared" si="2"/>
        <v>410375941</v>
      </c>
    </row>
    <row r="37" spans="1:9" s="52" customFormat="1" ht="15" x14ac:dyDescent="0.2">
      <c r="A37" s="36" t="s">
        <v>42</v>
      </c>
      <c r="B37" s="45">
        <v>331778946</v>
      </c>
      <c r="C37" s="44">
        <v>0</v>
      </c>
      <c r="D37" s="26">
        <f>+B37-C37</f>
        <v>331778946</v>
      </c>
      <c r="E37" s="26">
        <v>205111351</v>
      </c>
      <c r="F37" s="24">
        <f t="shared" si="0"/>
        <v>0.61821689854907191</v>
      </c>
      <c r="G37" s="26">
        <v>196828521</v>
      </c>
      <c r="H37" s="25">
        <f t="shared" si="1"/>
        <v>0.5932519931508855</v>
      </c>
      <c r="I37" s="26">
        <f>+D37-G37</f>
        <v>134950425</v>
      </c>
    </row>
    <row r="38" spans="1:9" s="52" customFormat="1" ht="30" x14ac:dyDescent="0.2">
      <c r="A38" s="11" t="s">
        <v>10</v>
      </c>
      <c r="B38" s="12">
        <f>SUM(B36:B37)</f>
        <v>1045995935</v>
      </c>
      <c r="C38" s="32">
        <f>SUM(C36:C37)</f>
        <v>0</v>
      </c>
      <c r="D38" s="12">
        <f>SUM(D36:D37)</f>
        <v>1045995935</v>
      </c>
      <c r="E38" s="12">
        <f>SUM(E36:E37)</f>
        <v>508952399</v>
      </c>
      <c r="F38" s="13">
        <f t="shared" si="0"/>
        <v>0.48657206206064268</v>
      </c>
      <c r="G38" s="12">
        <f>SUM(G36:G37)</f>
        <v>500669569</v>
      </c>
      <c r="H38" s="17">
        <f t="shared" si="1"/>
        <v>0.47865345576127882</v>
      </c>
      <c r="I38" s="15">
        <f t="shared" si="2"/>
        <v>545326366</v>
      </c>
    </row>
    <row r="39" spans="1:9" s="52" customFormat="1" ht="15" x14ac:dyDescent="0.2">
      <c r="A39" s="11" t="s">
        <v>16</v>
      </c>
      <c r="B39" s="20">
        <f>SUM(B38,B35,B32,B27,B23,B19,B17,B13,B11)</f>
        <v>12057748211</v>
      </c>
      <c r="C39" s="35">
        <f>SUM(C38,C35,C32,C27,C23,C19,C17,C13,C11)</f>
        <v>258493105</v>
      </c>
      <c r="D39" s="20">
        <f>SUM(D38,D35,D32,D27,D23,D19,D17,D13,D11)</f>
        <v>11799255106</v>
      </c>
      <c r="E39" s="20">
        <f>SUM(E38,E35,E32,E27,E23,E19,E17,E13,E11)</f>
        <v>2030658731</v>
      </c>
      <c r="F39" s="21">
        <f t="shared" si="0"/>
        <v>0.17210058709277304</v>
      </c>
      <c r="G39" s="20">
        <f>SUM(G38,G35,G32,G27,G23,G19,G17,G13,G11)</f>
        <v>1953325902</v>
      </c>
      <c r="H39" s="21">
        <f t="shared" si="1"/>
        <v>0.16554654378196473</v>
      </c>
      <c r="I39" s="23">
        <f t="shared" si="2"/>
        <v>9845929204</v>
      </c>
    </row>
    <row r="40" spans="1:9" s="52" customFormat="1" ht="15" x14ac:dyDescent="0.2">
      <c r="A40" s="11" t="s">
        <v>4</v>
      </c>
      <c r="B40" s="12">
        <f>SUM(B39,B9)</f>
        <v>12405669834</v>
      </c>
      <c r="C40" s="32">
        <f>SUM(C39,C9)</f>
        <v>258493105</v>
      </c>
      <c r="D40" s="12">
        <f>SUM(D39,D9)</f>
        <v>12147176729</v>
      </c>
      <c r="E40" s="12">
        <f>SUM(E39,E9)</f>
        <v>2210387415</v>
      </c>
      <c r="F40" s="13">
        <f t="shared" si="0"/>
        <v>0.18196717346862601</v>
      </c>
      <c r="G40" s="12">
        <f>SUM(G39,G9)</f>
        <v>2130849920</v>
      </c>
      <c r="H40" s="14">
        <f t="shared" si="1"/>
        <v>0.17541935608072934</v>
      </c>
      <c r="I40" s="15">
        <f>+D40-G40</f>
        <v>10016326809</v>
      </c>
    </row>
  </sheetData>
  <mergeCells count="4">
    <mergeCell ref="A1:I1"/>
    <mergeCell ref="A2:I2"/>
    <mergeCell ref="A3:I3"/>
    <mergeCell ref="A4:I4"/>
  </mergeCells>
  <printOptions horizontalCentered="1"/>
  <pageMargins left="0.11811023622047245" right="0.11811023622047245" top="0.74803149606299213" bottom="0.55118110236220474" header="0.31496062992125984" footer="0.31496062992125984"/>
  <pageSetup paperSize="119" scale="80" orientation="landscape" horizontalDpi="4294967294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Reservas FEBRERO</vt:lpstr>
      <vt:lpstr>'Reservas FEBRERO'!Área_de_impresión</vt:lpstr>
      <vt:lpstr>'Reservas FEBRERO'!Títulos_a_imprimir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Juliana Muñoz Salazar</dc:creator>
  <cp:lastModifiedBy>Nancy Cristina Guzman Escobar</cp:lastModifiedBy>
  <cp:lastPrinted>2017-04-17T17:24:33Z</cp:lastPrinted>
  <dcterms:created xsi:type="dcterms:W3CDTF">2008-04-14T12:58:59Z</dcterms:created>
  <dcterms:modified xsi:type="dcterms:W3CDTF">2019-04-26T13:57:48Z</dcterms:modified>
</cp:coreProperties>
</file>