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comments1.xml" ContentType="application/vnd.openxmlformats-officedocument.spreadsheetml.comments+xml"/>
  <Override PartName="/xl/pivotTables/pivotTable3.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pivotTables/pivotTable4.xml" ContentType="application/vnd.openxmlformats-officedocument.spreadsheetml.pivotTable+xml"/>
  <Override PartName="/xl/drawings/drawing4.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6.xml" ContentType="application/vnd.openxmlformats-officedocument.spreadsheetml.table+xml"/>
  <Override PartName="/xl/comments4.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egmurillo\Downloads\"/>
    </mc:Choice>
  </mc:AlternateContent>
  <xr:revisionPtr revIDLastSave="0" documentId="13_ncr:1_{B3DF1424-381C-4D7E-973C-A3C671889E14}" xr6:coauthVersionLast="47" xr6:coauthVersionMax="47" xr10:uidLastSave="{00000000-0000-0000-0000-000000000000}"/>
  <workbookProtection workbookAlgorithmName="SHA-512" workbookHashValue="MwLNcoQNr5LqT1jtMWWHH9HylMjVqhC19HlS8Ma6dPDnJdmns9gxwExEApnONWjKHHwl4maUrK1RuWWxzsvANg==" workbookSaltValue="nQBOBbOLhefxRZUWW281Cw==" workbookSpinCount="100000" lockStructure="1"/>
  <bookViews>
    <workbookView xWindow="-120" yWindow="-120" windowWidth="24240" windowHeight="13140" tabRatio="382" firstSheet="2" activeTab="3" xr2:uid="{00000000-000D-0000-FFFF-FFFF00000000}"/>
  </bookViews>
  <sheets>
    <sheet name="Tabla dinámica" sheetId="8" state="hidden" r:id="rId1"/>
    <sheet name="Acciones PAAC 2022" sheetId="1" state="hidden" r:id="rId2"/>
    <sheet name="Gráfico" sheetId="15" r:id="rId3"/>
    <sheet name="Acciones PTEP" sheetId="13" r:id="rId4"/>
    <sheet name="Procesos_vs._Conflictos_Interes" sheetId="12" state="hidden" r:id="rId5"/>
    <sheet name="Rendición de cuentas" sheetId="4" state="hidden" r:id="rId6"/>
    <sheet name="Estrategia_racionalización" sheetId="11" state="hidden" r:id="rId7"/>
    <sheet name="Datos de operación" sheetId="3" state="hidden" r:id="rId8"/>
    <sheet name="Agenda_riesgos" sheetId="9" state="hidden" r:id="rId9"/>
    <sheet name="Agenda_componentes" sheetId="10" state="hidden" r:id="rId10"/>
    <sheet name="Parámetros" sheetId="2" state="hidden" r:id="rId11"/>
  </sheets>
  <definedNames>
    <definedName name="_xlnm._FilterDatabase" localSheetId="1" hidden="1">'Acciones PAAC 2022'!$B$1:$L$18</definedName>
    <definedName name="_xlnm._FilterDatabase" localSheetId="3" hidden="1">'Acciones PTEP'!$A$3:$K$12</definedName>
    <definedName name="_xlnm._FilterDatabase" localSheetId="6" hidden="1">Estrategia_racionalización!$A$11:$M$15</definedName>
    <definedName name="_xlnm.Print_Titles" localSheetId="1">'Acciones PAAC 2022'!$1:$1</definedName>
    <definedName name="_xlnm.Print_Titles" localSheetId="3">'Acciones PTEP'!$3:$3</definedName>
  </definedNames>
  <calcPr calcId="191028"/>
  <pivotCaches>
    <pivotCache cacheId="1" r:id="rId12"/>
    <pivotCache cacheId="2" r:id="rId13"/>
    <pivotCache cacheId="3"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3" l="1"/>
  <c r="B26" i="13"/>
  <c r="B27" i="13"/>
  <c r="B8" i="13"/>
  <c r="B7" i="13"/>
  <c r="B23" i="13"/>
  <c r="B20" i="13"/>
  <c r="B24" i="13"/>
  <c r="B22" i="13"/>
  <c r="B21" i="13"/>
  <c r="B19" i="13"/>
  <c r="B18" i="13"/>
  <c r="B17" i="13"/>
  <c r="B16" i="13"/>
  <c r="B10" i="13"/>
  <c r="B11" i="13"/>
  <c r="B12" i="13"/>
  <c r="B13" i="13"/>
  <c r="B14" i="13"/>
  <c r="B15" i="13"/>
  <c r="B9" i="13"/>
  <c r="B5" i="13"/>
  <c r="B6" i="13"/>
  <c r="B4" i="13"/>
  <c r="O28" i="13"/>
  <c r="D28" i="13"/>
  <c r="E68" i="1"/>
  <c r="P68" i="1"/>
  <c r="C27" i="3" l="1"/>
  <c r="D27" i="3"/>
  <c r="E24" i="3" l="1"/>
  <c r="F24" i="3"/>
  <c r="F23" i="3"/>
  <c r="E23" i="3"/>
  <c r="F22" i="3"/>
  <c r="E22" i="3"/>
  <c r="F21" i="3"/>
  <c r="E21" i="3"/>
  <c r="F20" i="3"/>
  <c r="E20" i="3"/>
  <c r="F19" i="3"/>
  <c r="F18" i="3"/>
  <c r="E18" i="3"/>
  <c r="F17" i="3"/>
  <c r="E17" i="3"/>
  <c r="F16" i="3"/>
  <c r="E16" i="3"/>
  <c r="F15" i="3"/>
  <c r="E15" i="3"/>
  <c r="F14" i="3"/>
  <c r="E14" i="3"/>
  <c r="F13" i="3"/>
  <c r="E13" i="3"/>
  <c r="F12" i="3"/>
  <c r="E12" i="3"/>
  <c r="F11" i="3"/>
  <c r="E11" i="3"/>
  <c r="F10" i="3"/>
  <c r="E10" i="3"/>
  <c r="F9" i="3"/>
  <c r="E9" i="3"/>
  <c r="F8" i="3"/>
  <c r="E8" i="3"/>
  <c r="F7" i="3"/>
  <c r="E7" i="3"/>
  <c r="F6" i="3"/>
  <c r="E6" i="3"/>
  <c r="F5" i="3"/>
  <c r="E5" i="3"/>
  <c r="F4" i="3"/>
  <c r="E4" i="3"/>
  <c r="F3" i="3"/>
  <c r="E3" i="3"/>
  <c r="E27" i="3" l="1"/>
  <c r="F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MGFM</author>
    <author>Marlo Giovanny Florez Mejia</author>
    <author>CORANTIOQUIA</author>
    <author>Maria Cristina Vargas Tovar</author>
    <author>OneScreen</author>
  </authors>
  <commentList>
    <comment ref="E4" authorId="0" shapeId="0" xr:uid="{00000000-0006-0000-0100-000001000000}">
      <text>
        <r>
          <rPr>
            <b/>
            <sz val="9"/>
            <color indexed="81"/>
            <rFont val="Tahoma"/>
            <family val="2"/>
          </rPr>
          <t>Función Pública</t>
        </r>
        <r>
          <rPr>
            <sz val="9"/>
            <color indexed="81"/>
            <rFont val="Tahoma"/>
            <family val="2"/>
          </rPr>
          <t xml:space="preserve">
</t>
        </r>
      </text>
    </comment>
    <comment ref="E5" authorId="1" shapeId="0" xr:uid="{00000000-0006-0000-0100-000002000000}">
      <text>
        <r>
          <rPr>
            <b/>
            <sz val="9"/>
            <color indexed="81"/>
            <rFont val="Tahoma"/>
            <family val="2"/>
          </rPr>
          <t>2022-01-14:</t>
        </r>
        <r>
          <rPr>
            <sz val="9"/>
            <color indexed="81"/>
            <rFont val="Tahoma"/>
            <family val="2"/>
          </rPr>
          <t xml:space="preserve">
- Número de solicitudes resueltas en línea.
- Número de solicitudes resueltas parcialmente en línea.
- Número de solicitudes resueltas de forma presencial.
- Número total de solicitudes realizadas (En línea, parcialmente en línea y presenciales).</t>
        </r>
      </text>
    </comment>
    <comment ref="E6" authorId="0" shapeId="0" xr:uid="{00000000-0006-0000-0100-000003000000}">
      <text>
        <r>
          <rPr>
            <b/>
            <sz val="9"/>
            <color indexed="81"/>
            <rFont val="Tahoma"/>
            <family val="2"/>
          </rPr>
          <t>Función Pública</t>
        </r>
        <r>
          <rPr>
            <sz val="9"/>
            <color indexed="81"/>
            <rFont val="Tahoma"/>
            <family val="2"/>
          </rPr>
          <t xml:space="preserve">
</t>
        </r>
      </text>
    </comment>
    <comment ref="E7" authorId="1" shapeId="0" xr:uid="{00000000-0006-0000-0100-000004000000}">
      <text>
        <r>
          <rPr>
            <b/>
            <sz val="9"/>
            <color indexed="81"/>
            <rFont val="Tahoma"/>
            <family val="2"/>
          </rPr>
          <t>La Ventanilla Única de Trámites Ambientales es el instrumento  a través del cual las autoridades ambientales del país buscan la automatización de los diversos trámites administrativos de carácter ambiental</t>
        </r>
        <r>
          <rPr>
            <sz val="9"/>
            <color indexed="81"/>
            <rFont val="Tahoma"/>
            <family val="2"/>
          </rPr>
          <t xml:space="preserve">
Licencias Ambientales, Concesiones de Aguas, Permisos de Vertimiento y aprovechamiento forestal.
Propósito: disminución en el tiempo de atención del trámite tanto para el usuario como para la Corporación.
Dicha acción tiene plazo para levantamiento de diagnóstico a diciembre de 2021, presentando los siguientes avances a la fecha, de acuerdo a la Subdirección Administrativa y Financiera: 
• Se encuentra en elaboración el diagnóstico (Fase I) para validar el estado actual del Sistema de Información misional SIRENA y e-SIRENA y aplicativo VITAL, y evaluar la interacción entre ellos para la gestión de los trámites ambientales en línea.
•  Se incluyó en el Plan Estratégico de Tecnologías de la Información y las Comunicaciones - PETIC 2022-2023, el Presupuesto para la integración e interconexión de los sistemas de información, lo que permitirá la interoperabilidad del sistema misional SIRENA con la herramienta Vital del Minambiente.
El Decreto Único Nacional 1076 de 2015, que compila las disposiciones reglamentarias del Sector Ambiente, señala que la Ventanilla Integral de Trámites Ambientales en Línea (VITAL) es un sistema centralizado de cobertura nacional través del cual se direccionan y unifican todos los trámites administrativos de licencia ambiental, planes de manejo ambiental, permisos, concesiones y autorizaciones ambientales, así como la información de todos los actores que participan de una u otra forma en el mismo, lo cual permite mejorar la eficiencia y eficiencia de la capacidad institucional en aras del cumplimiento de los fines esenciales del Estado. (Artículo 2.2.2.3.10.1)</t>
        </r>
      </text>
    </comment>
    <comment ref="E8" authorId="0" shapeId="0" xr:uid="{00000000-0006-0000-0100-000005000000}">
      <text>
        <r>
          <rPr>
            <b/>
            <sz val="9"/>
            <color indexed="81"/>
            <rFont val="Tahoma"/>
            <family val="2"/>
          </rPr>
          <t>Función Pública</t>
        </r>
        <r>
          <rPr>
            <sz val="9"/>
            <color indexed="81"/>
            <rFont val="Tahoma"/>
            <family val="2"/>
          </rPr>
          <t xml:space="preserve">
</t>
        </r>
      </text>
    </comment>
    <comment ref="E9" authorId="0" shapeId="0" xr:uid="{00000000-0006-0000-0100-000006000000}">
      <text>
        <r>
          <rPr>
            <b/>
            <sz val="9"/>
            <color indexed="81"/>
            <rFont val="Tahoma"/>
            <family val="2"/>
          </rPr>
          <t>Función Pública</t>
        </r>
        <r>
          <rPr>
            <sz val="9"/>
            <color indexed="81"/>
            <rFont val="Tahoma"/>
            <family val="2"/>
          </rPr>
          <t xml:space="preserve">
</t>
        </r>
      </text>
    </comment>
    <comment ref="B12" authorId="1" shapeId="0" xr:uid="{00000000-0006-0000-0100-000007000000}">
      <text>
        <r>
          <rPr>
            <b/>
            <sz val="9"/>
            <color indexed="81"/>
            <rFont val="Tahoma"/>
            <family val="2"/>
          </rPr>
          <t xml:space="preserve">Actividades de:
</t>
        </r>
        <r>
          <rPr>
            <sz val="9"/>
            <color indexed="81"/>
            <rFont val="Tahoma"/>
            <family val="2"/>
          </rPr>
          <t>- Información
- Diálogo
- Responsabilidad</t>
        </r>
      </text>
    </comment>
    <comment ref="B13" authorId="1" shapeId="0" xr:uid="{00000000-0006-0000-0100-000008000000}">
      <text>
        <r>
          <rPr>
            <b/>
            <sz val="9"/>
            <color indexed="81"/>
            <rFont val="Tahoma"/>
            <family val="2"/>
          </rPr>
          <t xml:space="preserve">Actividades de:
</t>
        </r>
        <r>
          <rPr>
            <sz val="9"/>
            <color indexed="81"/>
            <rFont val="Tahoma"/>
            <family val="2"/>
          </rPr>
          <t>- Información
- Diálogo
- Responsabilidad</t>
        </r>
      </text>
    </comment>
    <comment ref="B14" authorId="1" shapeId="0" xr:uid="{00000000-0006-0000-0100-000009000000}">
      <text>
        <r>
          <rPr>
            <b/>
            <sz val="9"/>
            <color indexed="81"/>
            <rFont val="Tahoma"/>
            <family val="2"/>
          </rPr>
          <t xml:space="preserve">Actividades de:
</t>
        </r>
        <r>
          <rPr>
            <sz val="9"/>
            <color indexed="81"/>
            <rFont val="Tahoma"/>
            <family val="2"/>
          </rPr>
          <t>- Información
- Diálogo
- Responsabilidad</t>
        </r>
      </text>
    </comment>
    <comment ref="B15" authorId="1" shapeId="0" xr:uid="{00000000-0006-0000-0100-00000A000000}">
      <text>
        <r>
          <rPr>
            <b/>
            <sz val="9"/>
            <color indexed="81"/>
            <rFont val="Tahoma"/>
            <family val="2"/>
          </rPr>
          <t xml:space="preserve">Actividades de:
</t>
        </r>
        <r>
          <rPr>
            <sz val="9"/>
            <color indexed="81"/>
            <rFont val="Tahoma"/>
            <family val="2"/>
          </rPr>
          <t>- Información
- Diálogo
- Responsabilidad</t>
        </r>
      </text>
    </comment>
    <comment ref="E15" authorId="2" shapeId="0" xr:uid="{00000000-0006-0000-0100-00000B000000}">
      <text>
        <r>
          <rPr>
            <b/>
            <sz val="9"/>
            <color indexed="81"/>
            <rFont val="Tahoma"/>
            <family val="2"/>
          </rPr>
          <t xml:space="preserve">Requerimiento de Función Pública: </t>
        </r>
        <r>
          <rPr>
            <sz val="9"/>
            <color indexed="81"/>
            <rFont val="Tahoma"/>
            <family val="2"/>
          </rPr>
          <t xml:space="preserve">Circular externa 100-020
</t>
        </r>
      </text>
    </comment>
    <comment ref="B16" authorId="1" shapeId="0" xr:uid="{00000000-0006-0000-0100-00000C000000}">
      <text>
        <r>
          <rPr>
            <b/>
            <sz val="9"/>
            <color indexed="81"/>
            <rFont val="Tahoma"/>
            <family val="2"/>
          </rPr>
          <t xml:space="preserve">Actividades de:
</t>
        </r>
        <r>
          <rPr>
            <sz val="9"/>
            <color indexed="81"/>
            <rFont val="Tahoma"/>
            <family val="2"/>
          </rPr>
          <t>- Información
- Diálogo
- Responsabilidad</t>
        </r>
      </text>
    </comment>
    <comment ref="E16" authorId="2" shapeId="0" xr:uid="{00000000-0006-0000-0100-00000D000000}">
      <text>
        <r>
          <rPr>
            <b/>
            <sz val="9"/>
            <color indexed="81"/>
            <rFont val="Tahoma"/>
            <family val="2"/>
          </rPr>
          <t xml:space="preserve">Requerimiento de Función Pública: </t>
        </r>
        <r>
          <rPr>
            <sz val="9"/>
            <color indexed="81"/>
            <rFont val="Tahoma"/>
            <family val="2"/>
          </rPr>
          <t xml:space="preserve">Circular externa 100-020
Power Point: Aplicar encuesta de evaluación de audiencia pública </t>
        </r>
        <r>
          <rPr>
            <b/>
            <sz val="9"/>
            <color indexed="81"/>
            <rFont val="Tahoma"/>
            <family val="2"/>
          </rPr>
          <t xml:space="preserve">y tomar acciones de mejora (D16). </t>
        </r>
        <r>
          <rPr>
            <sz val="9"/>
            <color indexed="81"/>
            <rFont val="Tahoma"/>
            <family val="2"/>
          </rPr>
          <t xml:space="preserve">
</t>
        </r>
      </text>
    </comment>
    <comment ref="B17" authorId="1" shapeId="0" xr:uid="{00000000-0006-0000-0100-00000E000000}">
      <text>
        <r>
          <rPr>
            <b/>
            <sz val="9"/>
            <color indexed="81"/>
            <rFont val="Tahoma"/>
            <family val="2"/>
          </rPr>
          <t xml:space="preserve">Actividades de:
</t>
        </r>
        <r>
          <rPr>
            <sz val="9"/>
            <color indexed="81"/>
            <rFont val="Tahoma"/>
            <family val="2"/>
          </rPr>
          <t>- Información
- Diálogo
- Responsabilidad</t>
        </r>
      </text>
    </comment>
    <comment ref="B18" authorId="1" shapeId="0" xr:uid="{00000000-0006-0000-0100-00000F000000}">
      <text>
        <r>
          <rPr>
            <b/>
            <sz val="9"/>
            <color indexed="81"/>
            <rFont val="Tahoma"/>
            <family val="2"/>
          </rPr>
          <t xml:space="preserve">Actividades de:
</t>
        </r>
        <r>
          <rPr>
            <sz val="9"/>
            <color indexed="81"/>
            <rFont val="Tahoma"/>
            <family val="2"/>
          </rPr>
          <t>- Información
- Diálogo
- Responsabilidad</t>
        </r>
      </text>
    </comment>
    <comment ref="B19" authorId="1" shapeId="0" xr:uid="{00000000-0006-0000-0100-000010000000}">
      <text>
        <r>
          <rPr>
            <b/>
            <sz val="9"/>
            <color indexed="81"/>
            <rFont val="Tahoma"/>
            <family val="2"/>
          </rPr>
          <t xml:space="preserve">Actividades de:
</t>
        </r>
        <r>
          <rPr>
            <sz val="9"/>
            <color indexed="81"/>
            <rFont val="Tahoma"/>
            <family val="2"/>
          </rPr>
          <t>- Información
- Diálogo
- Responsabilidad</t>
        </r>
      </text>
    </comment>
    <comment ref="G19" authorId="3" shapeId="0" xr:uid="{00000000-0006-0000-0100-000011000000}">
      <text>
        <r>
          <rPr>
            <b/>
            <sz val="9"/>
            <color indexed="81"/>
            <rFont val="Tahoma"/>
            <family val="2"/>
          </rPr>
          <t>Actores que están formando</t>
        </r>
      </text>
    </comment>
    <comment ref="H19" authorId="3" shapeId="0" xr:uid="{00000000-0006-0000-0100-000012000000}">
      <text>
        <r>
          <rPr>
            <b/>
            <sz val="9"/>
            <color indexed="81"/>
            <rFont val="Tahoma"/>
            <family val="2"/>
          </rPr>
          <t>Usuarios de servicios</t>
        </r>
        <r>
          <rPr>
            <sz val="9"/>
            <color indexed="81"/>
            <rFont val="Tahoma"/>
            <family val="2"/>
          </rPr>
          <t xml:space="preserve">
</t>
        </r>
      </text>
    </comment>
    <comment ref="I19" authorId="3" shapeId="0" xr:uid="{00000000-0006-0000-0100-000013000000}">
      <text>
        <r>
          <rPr>
            <b/>
            <sz val="9"/>
            <color indexed="81"/>
            <rFont val="Tahoma"/>
            <family val="2"/>
          </rPr>
          <t>Redes y página</t>
        </r>
        <r>
          <rPr>
            <sz val="9"/>
            <color indexed="81"/>
            <rFont val="Tahoma"/>
            <family val="2"/>
          </rPr>
          <t xml:space="preserve">
</t>
        </r>
      </text>
    </comment>
    <comment ref="G21" authorId="3" shapeId="0" xr:uid="{00000000-0006-0000-0100-000014000000}">
      <text>
        <r>
          <rPr>
            <b/>
            <sz val="9"/>
            <color indexed="81"/>
            <rFont val="Tahoma"/>
            <family val="2"/>
          </rPr>
          <t>Siempre y cuando se ajuste el portal con preguntas frecuentes.</t>
        </r>
        <r>
          <rPr>
            <sz val="9"/>
            <color indexed="81"/>
            <rFont val="Tahoma"/>
            <family val="2"/>
          </rPr>
          <t xml:space="preserve">
</t>
        </r>
      </text>
    </comment>
    <comment ref="E22" authorId="4" shapeId="0" xr:uid="{00000000-0006-0000-0100-000015000000}">
      <text>
        <r>
          <rPr>
            <b/>
            <sz val="9"/>
            <color indexed="81"/>
            <rFont val="Tahoma"/>
            <family val="2"/>
          </rPr>
          <t xml:space="preserve">Fortalecer el Punto de Atención al Ciudadano de la Sede Central con asesores virtuales, con quienes la población pueda tener comunicación directa para obtener respuestas inmediatas. Adaptada de (Zabarburu Chávez, 2015). </t>
        </r>
        <r>
          <rPr>
            <sz val="9"/>
            <color indexed="81"/>
            <rFont val="Tahoma"/>
            <family val="2"/>
          </rPr>
          <t xml:space="preserve">
</t>
        </r>
      </text>
    </comment>
    <comment ref="E24" authorId="0" shapeId="0" xr:uid="{00000000-0006-0000-0100-000016000000}">
      <text>
        <r>
          <rPr>
            <b/>
            <sz val="9"/>
            <color indexed="81"/>
            <rFont val="Tahoma"/>
            <family val="2"/>
          </rPr>
          <t>Función Pública</t>
        </r>
        <r>
          <rPr>
            <sz val="9"/>
            <color indexed="81"/>
            <rFont val="Tahoma"/>
            <family val="2"/>
          </rPr>
          <t xml:space="preserve">
</t>
        </r>
      </text>
    </comment>
    <comment ref="E25" authorId="1" shapeId="0" xr:uid="{00000000-0006-0000-0100-000017000000}">
      <text>
        <r>
          <rPr>
            <b/>
            <sz val="9"/>
            <color indexed="81"/>
            <rFont val="Tahoma"/>
            <family val="2"/>
          </rPr>
          <t>Realizar capacitación en atención al ciudadano en lenguaje de señas básico.</t>
        </r>
        <r>
          <rPr>
            <sz val="9"/>
            <color indexed="81"/>
            <rFont val="Tahoma"/>
            <family val="2"/>
          </rPr>
          <t xml:space="preserve">
</t>
        </r>
      </text>
    </comment>
    <comment ref="E26" authorId="1" shapeId="0" xr:uid="{00000000-0006-0000-0100-000018000000}">
      <text>
        <r>
          <rPr>
            <b/>
            <sz val="9"/>
            <color indexed="81"/>
            <rFont val="Tahoma"/>
            <family val="2"/>
          </rPr>
          <t>Difundir y gestionar capacitaciones que fortalezcan las habilidades de los servidores públicos en la atención a la ciudadanía (personal nuevo del concurso de la CNSC)</t>
        </r>
        <r>
          <rPr>
            <sz val="9"/>
            <color indexed="81"/>
            <rFont val="Tahoma"/>
            <family val="2"/>
          </rPr>
          <t xml:space="preserve">
</t>
        </r>
      </text>
    </comment>
    <comment ref="I26" authorId="3" shapeId="0" xr:uid="{00000000-0006-0000-0100-000019000000}">
      <text>
        <r>
          <rPr>
            <b/>
            <sz val="9"/>
            <color indexed="81"/>
            <rFont val="Tahoma"/>
            <family val="2"/>
          </rPr>
          <t>Siempre y cuando se ajuste el portal con preguntas frecuentes.</t>
        </r>
        <r>
          <rPr>
            <sz val="9"/>
            <color indexed="81"/>
            <rFont val="Tahoma"/>
            <family val="2"/>
          </rPr>
          <t xml:space="preserve">
</t>
        </r>
      </text>
    </comment>
    <comment ref="I27" authorId="3" shapeId="0" xr:uid="{00000000-0006-0000-0100-00001A000000}">
      <text>
        <r>
          <rPr>
            <b/>
            <sz val="9"/>
            <color indexed="81"/>
            <rFont val="Tahoma"/>
            <family val="2"/>
          </rPr>
          <t>Siempre y cuando se ajuste el portal con preguntas frecuentes.</t>
        </r>
        <r>
          <rPr>
            <sz val="9"/>
            <color indexed="81"/>
            <rFont val="Tahoma"/>
            <family val="2"/>
          </rPr>
          <t xml:space="preserve">
</t>
        </r>
      </text>
    </comment>
    <comment ref="E28" authorId="1" shapeId="0" xr:uid="{00000000-0006-0000-0100-00001B000000}">
      <text>
        <r>
          <rPr>
            <b/>
            <sz val="9"/>
            <color indexed="81"/>
            <rFont val="Tahoma"/>
            <family val="2"/>
          </rPr>
          <t xml:space="preserve">2021-12-10: Requerimiento de Función Pública: </t>
        </r>
        <r>
          <rPr>
            <sz val="9"/>
            <color indexed="81"/>
            <rFont val="Tahoma"/>
            <family val="2"/>
          </rPr>
          <t xml:space="preserve">Circular Externa 100-020
</t>
        </r>
      </text>
    </comment>
    <comment ref="E30" authorId="0" shapeId="0" xr:uid="{00000000-0006-0000-0100-00001C000000}">
      <text>
        <r>
          <rPr>
            <b/>
            <sz val="9"/>
            <color indexed="81"/>
            <rFont val="Tahoma"/>
            <family val="2"/>
          </rPr>
          <t>Función Pública</t>
        </r>
        <r>
          <rPr>
            <sz val="9"/>
            <color indexed="81"/>
            <rFont val="Tahoma"/>
            <family val="2"/>
          </rPr>
          <t xml:space="preserve">
</t>
        </r>
      </text>
    </comment>
    <comment ref="E31" authorId="3" shapeId="0" xr:uid="{00000000-0006-0000-0100-00001D000000}">
      <text>
        <r>
          <rPr>
            <b/>
            <sz val="9"/>
            <color indexed="81"/>
            <rFont val="Tahoma"/>
            <family val="2"/>
          </rPr>
          <t>Curso de Integridad, Transparencia y Lucha contra la Corrupción disponible en la plataforma virtual EVA de Función Pública
Adaptada de (Zabarburu Chávez, 2015)</t>
        </r>
      </text>
    </comment>
    <comment ref="E34" authorId="1" shapeId="0" xr:uid="{00000000-0006-0000-0100-00001E000000}">
      <text>
        <r>
          <rPr>
            <b/>
            <sz val="9"/>
            <color indexed="81"/>
            <rFont val="Tahoma"/>
            <family val="2"/>
          </rPr>
          <t>2022-01-14:</t>
        </r>
        <r>
          <rPr>
            <sz val="9"/>
            <color indexed="81"/>
            <rFont val="Tahoma"/>
            <family val="2"/>
          </rPr>
          <t xml:space="preserve">
actividad contemplada en la contratación de la vigencia.
SEO, acrónimo de Search Engine Optimization -en castellano optimización de motores de búsqueda-</t>
        </r>
      </text>
    </comment>
    <comment ref="E43" authorId="0" shapeId="0" xr:uid="{00000000-0006-0000-0100-00001F000000}">
      <text>
        <r>
          <rPr>
            <b/>
            <sz val="9"/>
            <color indexed="81"/>
            <rFont val="Tahoma"/>
            <family val="2"/>
          </rPr>
          <t>Función Pública</t>
        </r>
      </text>
    </comment>
    <comment ref="E45" authorId="1" shapeId="0" xr:uid="{00000000-0006-0000-0100-000020000000}">
      <text>
        <r>
          <rPr>
            <b/>
            <sz val="9"/>
            <color indexed="81"/>
            <rFont val="Tahoma"/>
            <family val="2"/>
          </rPr>
          <t xml:space="preserve">2021-12-10: Requerimiento de Función Pública: </t>
        </r>
        <r>
          <rPr>
            <sz val="9"/>
            <color indexed="81"/>
            <rFont val="Tahoma"/>
            <family val="2"/>
          </rPr>
          <t>Circular Externa 100-020</t>
        </r>
      </text>
    </comment>
    <comment ref="E46" authorId="1" shapeId="0" xr:uid="{00000000-0006-0000-0100-000021000000}">
      <text>
        <r>
          <rPr>
            <b/>
            <sz val="9"/>
            <color indexed="81"/>
            <rFont val="Tahoma"/>
            <family val="2"/>
          </rPr>
          <t xml:space="preserve">2021-12-10: Requerimiento de Función Pública: </t>
        </r>
        <r>
          <rPr>
            <sz val="9"/>
            <color indexed="81"/>
            <rFont val="Tahoma"/>
            <family val="2"/>
          </rPr>
          <t xml:space="preserve">Circular Externa 100-020
</t>
        </r>
      </text>
    </comment>
    <comment ref="E47" authorId="1" shapeId="0" xr:uid="{00000000-0006-0000-0100-000022000000}">
      <text>
        <r>
          <rPr>
            <b/>
            <sz val="9"/>
            <color indexed="81"/>
            <rFont val="Tahoma"/>
            <family val="2"/>
          </rPr>
          <t xml:space="preserve">2021-12-10: Requerimiento de Función Pública: </t>
        </r>
        <r>
          <rPr>
            <sz val="9"/>
            <color indexed="81"/>
            <rFont val="Tahoma"/>
            <family val="2"/>
          </rPr>
          <t>Circular Externa 100-020</t>
        </r>
      </text>
    </comment>
    <comment ref="E48" authorId="1" shapeId="0" xr:uid="{00000000-0006-0000-0100-000023000000}">
      <text>
        <r>
          <rPr>
            <b/>
            <sz val="9"/>
            <color indexed="81"/>
            <rFont val="Tahoma"/>
            <family val="2"/>
          </rPr>
          <t xml:space="preserve">2021-12-10: Requerimiento de Función Pública: </t>
        </r>
        <r>
          <rPr>
            <sz val="9"/>
            <color indexed="81"/>
            <rFont val="Tahoma"/>
            <family val="2"/>
          </rPr>
          <t xml:space="preserve">Circular Externa 100-020
</t>
        </r>
      </text>
    </comment>
    <comment ref="E49" authorId="1" shapeId="0" xr:uid="{00000000-0006-0000-0100-000024000000}">
      <text>
        <r>
          <rPr>
            <b/>
            <sz val="9"/>
            <color indexed="81"/>
            <rFont val="Tahoma"/>
            <family val="2"/>
          </rPr>
          <t xml:space="preserve">2021-12-10: Requerimiento de Función Pública: </t>
        </r>
        <r>
          <rPr>
            <sz val="9"/>
            <color indexed="81"/>
            <rFont val="Tahoma"/>
            <family val="2"/>
          </rPr>
          <t>Circular Externa 100-020</t>
        </r>
      </text>
    </comment>
    <comment ref="E50" authorId="1" shapeId="0" xr:uid="{00000000-0006-0000-0100-000025000000}">
      <text>
        <r>
          <rPr>
            <b/>
            <sz val="9"/>
            <color indexed="81"/>
            <rFont val="Tahoma"/>
            <family val="2"/>
          </rPr>
          <t xml:space="preserve">2021-12-10: Requerimiento de Función Pública: </t>
        </r>
        <r>
          <rPr>
            <sz val="9"/>
            <color indexed="81"/>
            <rFont val="Tahoma"/>
            <family val="2"/>
          </rPr>
          <t>Circular Externa 100-020</t>
        </r>
      </text>
    </comment>
    <comment ref="E51" authorId="1" shapeId="0" xr:uid="{00000000-0006-0000-0100-000026000000}">
      <text>
        <r>
          <rPr>
            <b/>
            <sz val="9"/>
            <color indexed="81"/>
            <rFont val="Tahoma"/>
            <family val="2"/>
          </rPr>
          <t xml:space="preserve">2021-12-10: Requerimiento de Función Pública: </t>
        </r>
        <r>
          <rPr>
            <sz val="9"/>
            <color indexed="81"/>
            <rFont val="Tahoma"/>
            <family val="2"/>
          </rPr>
          <t>Circular Externa 100-020</t>
        </r>
      </text>
    </comment>
    <comment ref="E52" authorId="1" shapeId="0" xr:uid="{00000000-0006-0000-0100-000027000000}">
      <text>
        <r>
          <rPr>
            <b/>
            <sz val="9"/>
            <color indexed="81"/>
            <rFont val="Tahoma"/>
            <family val="2"/>
          </rPr>
          <t xml:space="preserve">2021-12-10: Requerimiento de Función Pública: </t>
        </r>
        <r>
          <rPr>
            <sz val="9"/>
            <color indexed="81"/>
            <rFont val="Tahoma"/>
            <family val="2"/>
          </rPr>
          <t>Circular Externa 100-020</t>
        </r>
      </text>
    </comment>
    <comment ref="E53" authorId="1" shapeId="0" xr:uid="{00000000-0006-0000-0100-000028000000}">
      <text>
        <r>
          <rPr>
            <b/>
            <sz val="9"/>
            <color indexed="81"/>
            <rFont val="Tahoma"/>
            <family val="2"/>
          </rPr>
          <t xml:space="preserve">2021-12-10: Requerimiento de Función Pública: </t>
        </r>
        <r>
          <rPr>
            <sz val="9"/>
            <color indexed="81"/>
            <rFont val="Tahoma"/>
            <family val="2"/>
          </rPr>
          <t>Circular Externa 100-020</t>
        </r>
      </text>
    </comment>
    <comment ref="E54" authorId="1" shapeId="0" xr:uid="{00000000-0006-0000-0100-000029000000}">
      <text>
        <r>
          <rPr>
            <b/>
            <sz val="9"/>
            <color indexed="81"/>
            <rFont val="Tahoma"/>
            <family val="2"/>
          </rPr>
          <t xml:space="preserve">2021-12-10: Requerimiento de Función Pública: </t>
        </r>
        <r>
          <rPr>
            <sz val="9"/>
            <color indexed="81"/>
            <rFont val="Tahoma"/>
            <family val="2"/>
          </rPr>
          <t>Circular Externa 100-020</t>
        </r>
      </text>
    </comment>
    <comment ref="E55" authorId="1" shapeId="0" xr:uid="{00000000-0006-0000-0100-00002A000000}">
      <text>
        <r>
          <rPr>
            <b/>
            <sz val="9"/>
            <color indexed="81"/>
            <rFont val="Tahoma"/>
            <family val="2"/>
          </rPr>
          <t xml:space="preserve">2021-12-10: Requerimiento de Función Pública: </t>
        </r>
        <r>
          <rPr>
            <sz val="9"/>
            <color indexed="81"/>
            <rFont val="Tahoma"/>
            <family val="2"/>
          </rPr>
          <t xml:space="preserve">Circular Externa 100-020
</t>
        </r>
      </text>
    </comment>
    <comment ref="E56" authorId="1" shapeId="0" xr:uid="{00000000-0006-0000-0100-00002B000000}">
      <text>
        <r>
          <rPr>
            <b/>
            <sz val="9"/>
            <color indexed="81"/>
            <rFont val="Tahoma"/>
            <family val="2"/>
          </rPr>
          <t xml:space="preserve">2021-12-10: </t>
        </r>
        <r>
          <rPr>
            <sz val="9"/>
            <color indexed="81"/>
            <rFont val="Tahoma"/>
            <family val="2"/>
          </rPr>
          <t xml:space="preserve">Requerimiento de Función Pública: Circular Externa 100-020
</t>
        </r>
      </text>
    </comment>
    <comment ref="E57" authorId="1" shapeId="0" xr:uid="{00000000-0006-0000-0100-00002C000000}">
      <text>
        <r>
          <rPr>
            <b/>
            <sz val="9"/>
            <color indexed="81"/>
            <rFont val="Tahoma"/>
            <family val="2"/>
          </rPr>
          <t xml:space="preserve">2021-12-10: Requerimiento de Función Pública: </t>
        </r>
        <r>
          <rPr>
            <sz val="9"/>
            <color indexed="81"/>
            <rFont val="Tahoma"/>
            <family val="2"/>
          </rPr>
          <t>Circular Externa 100-020</t>
        </r>
      </text>
    </comment>
    <comment ref="E58" authorId="1" shapeId="0" xr:uid="{00000000-0006-0000-0100-00002D000000}">
      <text>
        <r>
          <rPr>
            <b/>
            <sz val="9"/>
            <color indexed="81"/>
            <rFont val="Tahoma"/>
            <family val="2"/>
          </rPr>
          <t xml:space="preserve">2021-12-10: Requerimiento de Función Pública: </t>
        </r>
        <r>
          <rPr>
            <sz val="9"/>
            <color indexed="81"/>
            <rFont val="Tahoma"/>
            <family val="2"/>
          </rPr>
          <t>Circular Externa 100-020</t>
        </r>
      </text>
    </comment>
    <comment ref="E59" authorId="1" shapeId="0" xr:uid="{00000000-0006-0000-0100-00002E000000}">
      <text>
        <r>
          <rPr>
            <b/>
            <sz val="9"/>
            <color indexed="81"/>
            <rFont val="Tahoma"/>
            <family val="2"/>
          </rPr>
          <t>2021-12-10: Requerimiento de Función Pública:</t>
        </r>
        <r>
          <rPr>
            <sz val="9"/>
            <color indexed="81"/>
            <rFont val="Tahoma"/>
            <family val="2"/>
          </rPr>
          <t xml:space="preserve"> Circular Externa 100-020
</t>
        </r>
      </text>
    </comment>
    <comment ref="E60" authorId="1" shapeId="0" xr:uid="{00000000-0006-0000-0100-00002F000000}">
      <text>
        <r>
          <rPr>
            <b/>
            <sz val="9"/>
            <color indexed="81"/>
            <rFont val="Tahoma"/>
            <family val="2"/>
          </rPr>
          <t xml:space="preserve">2021-12-10: Requerimiento de Función Pública: </t>
        </r>
        <r>
          <rPr>
            <sz val="9"/>
            <color indexed="81"/>
            <rFont val="Tahoma"/>
            <family val="2"/>
          </rPr>
          <t>Circular Externa 100-020</t>
        </r>
      </text>
    </comment>
    <comment ref="E61" authorId="1" shapeId="0" xr:uid="{00000000-0006-0000-0100-000030000000}">
      <text>
        <r>
          <rPr>
            <b/>
            <sz val="9"/>
            <color indexed="81"/>
            <rFont val="Tahoma"/>
            <family val="2"/>
          </rPr>
          <t xml:space="preserve">2021-12-10: Requerimiento de Función Pública: </t>
        </r>
        <r>
          <rPr>
            <sz val="9"/>
            <color indexed="81"/>
            <rFont val="Tahoma"/>
            <family val="2"/>
          </rPr>
          <t>Circular Externa 100-020</t>
        </r>
        <r>
          <rPr>
            <b/>
            <sz val="9"/>
            <color indexed="81"/>
            <rFont val="Tahoma"/>
            <family val="2"/>
          </rPr>
          <t xml:space="preserve">
Función Pública
</t>
        </r>
        <r>
          <rPr>
            <sz val="9"/>
            <color indexed="81"/>
            <rFont val="Tahoma"/>
            <family val="2"/>
          </rPr>
          <t>La declaración de bienes y rentas, del registro de conflictos de interés y la declaración del impuesto sobre la renta y complementarios solicita información más básica y general con fines de control social, por lo cual es pública, y tiene como objetivo cumplir los principios de transparencia y publicidad de la información. Se realiza en el Aplicativo por la Integridad Pública.</t>
        </r>
      </text>
    </comment>
    <comment ref="E62" authorId="1" shapeId="0" xr:uid="{00000000-0006-0000-0100-000031000000}">
      <text>
        <r>
          <rPr>
            <b/>
            <sz val="9"/>
            <color indexed="81"/>
            <rFont val="Tahoma"/>
            <family val="2"/>
          </rPr>
          <t xml:space="preserve">2021-12-10: Requerimiento de Función Pública: </t>
        </r>
        <r>
          <rPr>
            <sz val="9"/>
            <color indexed="81"/>
            <rFont val="Tahoma"/>
            <family val="2"/>
          </rPr>
          <t>Circular Externa 100-020</t>
        </r>
        <r>
          <rPr>
            <b/>
            <sz val="9"/>
            <color indexed="81"/>
            <rFont val="Tahoma"/>
            <family val="2"/>
          </rPr>
          <t xml:space="preserve">
Función Pública
</t>
        </r>
        <r>
          <rPr>
            <sz val="9"/>
            <color indexed="81"/>
            <rFont val="Tahoma"/>
            <family val="2"/>
          </rPr>
          <t>La declaración de bienes y rentas, del registro de conflictos de interés y la declaración del impuesto sobre la renta y complementarios solicita información más básica y general con fines de control social, por lo cual es pública, y tiene como objetivo cumplir los principios de transparencia y publicidad de la información. Se realiza en el Aplicativo por la Integridad Pública.</t>
        </r>
      </text>
    </comment>
    <comment ref="E63" authorId="1" shapeId="0" xr:uid="{00000000-0006-0000-0100-000032000000}">
      <text>
        <r>
          <rPr>
            <b/>
            <sz val="9"/>
            <color indexed="81"/>
            <rFont val="Tahoma"/>
            <family val="2"/>
          </rPr>
          <t xml:space="preserve">2021-12-10: Requerimiento de Función Pública: </t>
        </r>
        <r>
          <rPr>
            <sz val="9"/>
            <color indexed="81"/>
            <rFont val="Tahoma"/>
            <family val="2"/>
          </rPr>
          <t>Circular Externa 100-020</t>
        </r>
      </text>
    </comment>
    <comment ref="E64" authorId="1" shapeId="0" xr:uid="{00000000-0006-0000-0100-000033000000}">
      <text>
        <r>
          <rPr>
            <b/>
            <sz val="9"/>
            <color indexed="81"/>
            <rFont val="Tahoma"/>
            <family val="2"/>
          </rPr>
          <t xml:space="preserve">2021-12-10: Requerimiento de Función Pública: </t>
        </r>
        <r>
          <rPr>
            <sz val="9"/>
            <color indexed="81"/>
            <rFont val="Tahoma"/>
            <family val="2"/>
          </rPr>
          <t>Circular Externa 100-020</t>
        </r>
      </text>
    </comment>
    <comment ref="E65" authorId="1" shapeId="0" xr:uid="{00000000-0006-0000-0100-000034000000}">
      <text>
        <r>
          <rPr>
            <b/>
            <sz val="9"/>
            <color indexed="81"/>
            <rFont val="Tahoma"/>
            <family val="2"/>
          </rPr>
          <t xml:space="preserve">2021-12-10: Requerimiento de Función Pública: </t>
        </r>
        <r>
          <rPr>
            <sz val="9"/>
            <color indexed="81"/>
            <rFont val="Tahoma"/>
            <family val="2"/>
          </rPr>
          <t>Circular Externa 100-020</t>
        </r>
      </text>
    </comment>
    <comment ref="E66" authorId="1" shapeId="0" xr:uid="{00000000-0006-0000-0100-000035000000}">
      <text>
        <r>
          <rPr>
            <b/>
            <sz val="9"/>
            <color indexed="81"/>
            <rFont val="Tahoma"/>
            <family val="2"/>
          </rPr>
          <t xml:space="preserve">2021-12-10: Requerimiento de Función Pública: </t>
        </r>
        <r>
          <rPr>
            <sz val="9"/>
            <color indexed="81"/>
            <rFont val="Tahoma"/>
            <family val="2"/>
          </rPr>
          <t>Circular Externa 100-020</t>
        </r>
      </text>
    </comment>
    <comment ref="E67" authorId="1" shapeId="0" xr:uid="{00000000-0006-0000-0100-000036000000}">
      <text>
        <r>
          <rPr>
            <b/>
            <sz val="9"/>
            <color indexed="81"/>
            <rFont val="Tahoma"/>
            <family val="2"/>
          </rPr>
          <t xml:space="preserve">2021-12-10: Requerimiento de Función Pública: </t>
        </r>
        <r>
          <rPr>
            <sz val="9"/>
            <color indexed="81"/>
            <rFont val="Tahoma"/>
            <family val="2"/>
          </rPr>
          <t xml:space="preserve">Circular Externa 100-020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MGFM</author>
    <author>Maria Cristina Vargas Tovar</author>
    <author>Marlo Giovanny Florez Mejia</author>
    <author>CORANTIOQUIA</author>
  </authors>
  <commentList>
    <comment ref="D12" authorId="0" shapeId="0" xr:uid="{A4AA046C-AD1E-427A-943C-63C951DDF37B}">
      <text>
        <r>
          <rPr>
            <b/>
            <sz val="9"/>
            <color indexed="81"/>
            <rFont val="Tahoma"/>
            <family val="2"/>
          </rPr>
          <t>Función Pública</t>
        </r>
        <r>
          <rPr>
            <sz val="9"/>
            <color indexed="81"/>
            <rFont val="Tahoma"/>
            <family val="2"/>
          </rPr>
          <t xml:space="preserve">
</t>
        </r>
      </text>
    </comment>
    <comment ref="D13" authorId="1" shapeId="0" xr:uid="{AC5CC534-2201-4C7A-A28B-70EF4210CEF2}">
      <text>
        <r>
          <rPr>
            <b/>
            <sz val="9"/>
            <color indexed="81"/>
            <rFont val="Tahoma"/>
            <family val="2"/>
          </rPr>
          <t>Curso de Integridad, Transparencia y Lucha contra la Corrupción disponible en la plataforma virtual EVA de Función Pública
Adaptada de (Zabarburu Chávez, 2015)</t>
        </r>
      </text>
    </comment>
    <comment ref="A19" authorId="2" shapeId="0" xr:uid="{E0756ED6-30AD-4ACE-8E3E-8BE0CEF18FB9}">
      <text>
        <r>
          <rPr>
            <b/>
            <sz val="9"/>
            <color indexed="81"/>
            <rFont val="Tahoma"/>
            <family val="2"/>
          </rPr>
          <t xml:space="preserve">Actividades de:
</t>
        </r>
        <r>
          <rPr>
            <sz val="9"/>
            <color indexed="81"/>
            <rFont val="Tahoma"/>
            <family val="2"/>
          </rPr>
          <t>- Información
- Diálogo
- Responsabilidad</t>
        </r>
      </text>
    </comment>
    <comment ref="A20" authorId="2" shapeId="0" xr:uid="{4ED86374-84B0-411B-86AE-8A8FA01FBC22}">
      <text>
        <r>
          <rPr>
            <b/>
            <sz val="9"/>
            <color indexed="81"/>
            <rFont val="Tahoma"/>
            <family val="2"/>
          </rPr>
          <t xml:space="preserve">Actividades de:
</t>
        </r>
        <r>
          <rPr>
            <sz val="9"/>
            <color indexed="81"/>
            <rFont val="Tahoma"/>
            <family val="2"/>
          </rPr>
          <t>- Información
- Diálogo
- Responsabilidad</t>
        </r>
      </text>
    </comment>
    <comment ref="A21" authorId="2" shapeId="0" xr:uid="{C958FF0F-43BF-4187-81FD-BE51D38A5CD7}">
      <text>
        <r>
          <rPr>
            <b/>
            <sz val="9"/>
            <color indexed="81"/>
            <rFont val="Tahoma"/>
            <family val="2"/>
          </rPr>
          <t xml:space="preserve">Actividades de:
</t>
        </r>
        <r>
          <rPr>
            <sz val="9"/>
            <color indexed="81"/>
            <rFont val="Tahoma"/>
            <family val="2"/>
          </rPr>
          <t>- Información
- Diálogo
- Responsabilidad</t>
        </r>
      </text>
    </comment>
    <comment ref="A22" authorId="2" shapeId="0" xr:uid="{00074D75-87B6-49B8-B193-0B6EBE58A6FE}">
      <text>
        <r>
          <rPr>
            <b/>
            <sz val="9"/>
            <color indexed="81"/>
            <rFont val="Tahoma"/>
            <family val="2"/>
          </rPr>
          <t xml:space="preserve">Actividades de:
</t>
        </r>
        <r>
          <rPr>
            <sz val="9"/>
            <color indexed="81"/>
            <rFont val="Tahoma"/>
            <family val="2"/>
          </rPr>
          <t>- Información
- Diálogo
- Responsabilidad</t>
        </r>
      </text>
    </comment>
    <comment ref="D22" authorId="3" shapeId="0" xr:uid="{58C9D15A-A314-46B1-A2E6-EA73A4324EE4}">
      <text>
        <r>
          <rPr>
            <b/>
            <sz val="9"/>
            <color indexed="81"/>
            <rFont val="Tahoma"/>
            <family val="2"/>
          </rPr>
          <t xml:space="preserve">Requerimiento de Función Pública: </t>
        </r>
        <r>
          <rPr>
            <sz val="9"/>
            <color indexed="81"/>
            <rFont val="Tahoma"/>
            <family val="2"/>
          </rPr>
          <t xml:space="preserve">Circular externa 100-020
</t>
        </r>
      </text>
    </comment>
    <comment ref="A23" authorId="2" shapeId="0" xr:uid="{C949A0EF-349E-443F-97C1-514B02915AB5}">
      <text>
        <r>
          <rPr>
            <b/>
            <sz val="9"/>
            <color indexed="81"/>
            <rFont val="Tahoma"/>
            <family val="2"/>
          </rPr>
          <t xml:space="preserve">Actividades de:
</t>
        </r>
        <r>
          <rPr>
            <sz val="9"/>
            <color indexed="81"/>
            <rFont val="Tahoma"/>
            <family val="2"/>
          </rPr>
          <t>- Información
- Diálogo
- Responsabilidad</t>
        </r>
      </text>
    </comment>
    <comment ref="D23" authorId="3" shapeId="0" xr:uid="{28221B94-4C1F-4A61-A1EA-B9C722C4DF64}">
      <text>
        <r>
          <rPr>
            <b/>
            <sz val="9"/>
            <color indexed="81"/>
            <rFont val="Tahoma"/>
            <family val="2"/>
          </rPr>
          <t xml:space="preserve">Requerimiento de Función Pública: </t>
        </r>
        <r>
          <rPr>
            <sz val="9"/>
            <color indexed="81"/>
            <rFont val="Tahoma"/>
            <family val="2"/>
          </rPr>
          <t xml:space="preserve">Circular externa 100-020
Power Point: Aplicar encuesta de evaluación de audiencia pública </t>
        </r>
        <r>
          <rPr>
            <b/>
            <sz val="9"/>
            <color indexed="81"/>
            <rFont val="Tahoma"/>
            <family val="2"/>
          </rPr>
          <t xml:space="preserve">y tomar acciones de mejora (D16). </t>
        </r>
        <r>
          <rPr>
            <sz val="9"/>
            <color indexed="81"/>
            <rFont val="Tahoma"/>
            <family val="2"/>
          </rPr>
          <t xml:space="preserve">
</t>
        </r>
      </text>
    </comment>
    <comment ref="A24" authorId="2" shapeId="0" xr:uid="{2AD82921-2BE8-4861-96BF-1C880293CAC5}">
      <text>
        <r>
          <rPr>
            <b/>
            <sz val="9"/>
            <color indexed="81"/>
            <rFont val="Tahoma"/>
            <family val="2"/>
          </rPr>
          <t xml:space="preserve">Actividades de:
</t>
        </r>
        <r>
          <rPr>
            <sz val="9"/>
            <color indexed="81"/>
            <rFont val="Tahoma"/>
            <family val="2"/>
          </rPr>
          <t>- Información
- Diálogo
- Responsabilidad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Eliana Gomez Murillo</author>
  </authors>
  <commentList>
    <comment ref="E5" authorId="0" shapeId="0" xr:uid="{00000000-0006-0000-0300-000001000000}">
      <text>
        <r>
          <rPr>
            <b/>
            <sz val="9"/>
            <color indexed="81"/>
            <rFont val="Tahoma"/>
            <family val="2"/>
          </rPr>
          <t xml:space="preserve">2022-03-30: </t>
        </r>
        <r>
          <rPr>
            <sz val="9"/>
            <color indexed="81"/>
            <rFont val="Tahoma"/>
            <family val="2"/>
          </rPr>
          <t>Se realiza convocatoria a audiencia pública de cumplimiento del PA 2020-2023, invitando a los diferentes sectores públicos y provados, organizaciones no gubernamentales, entes de control y comunidad general, la cual se desarrollará el 27 de abril de 9:00 a 12:00 m y será transmitida por redes sociales. Los avisos se publicaron en las carteleras institucionales de la Sede Central y OT.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CORANTIOQUIA</author>
    <author>MGFM</author>
    <author>Marlo Giovanny Florez Mejia</author>
  </authors>
  <commentList>
    <comment ref="A1" authorId="0" shapeId="0" xr:uid="{00000000-0006-0000-0600-000001000000}">
      <text>
        <r>
          <rPr>
            <b/>
            <sz val="10"/>
            <color indexed="81"/>
            <rFont val="Tahoma"/>
            <family val="2"/>
          </rPr>
          <t>Consecutivo de Riesgo:</t>
        </r>
        <r>
          <rPr>
            <sz val="10"/>
            <color indexed="81"/>
            <rFont val="Tahoma"/>
            <family val="2"/>
          </rPr>
          <t xml:space="preserve"> Secuencia numérica que define la cantidad de riesgos identificados para todas las actividades de los procesos.</t>
        </r>
        <r>
          <rPr>
            <sz val="8"/>
            <color indexed="81"/>
            <rFont val="Tahoma"/>
            <family val="2"/>
          </rPr>
          <t xml:space="preserve">
</t>
        </r>
      </text>
    </comment>
    <comment ref="B1" authorId="0" shapeId="0" xr:uid="{00000000-0006-0000-0600-000002000000}">
      <text>
        <r>
          <rPr>
            <b/>
            <sz val="8"/>
            <color indexed="81"/>
            <rFont val="Tahoma"/>
            <family val="2"/>
          </rPr>
          <t>Nom</t>
        </r>
        <r>
          <rPr>
            <b/>
            <sz val="10"/>
            <color indexed="81"/>
            <rFont val="Tahoma"/>
            <family val="2"/>
          </rPr>
          <t>bre del Riesgo:</t>
        </r>
        <r>
          <rPr>
            <sz val="10"/>
            <color indexed="81"/>
            <rFont val="Tahoma"/>
            <family val="2"/>
          </rPr>
          <t xml:space="preserve"> Denominación que se asigna a una situación imprevista, que puede afectar el normal desarrollo de una actividad y consecuentemente incidir en el nivel de cumplimiento de los objetivos.  
</t>
        </r>
        <r>
          <rPr>
            <b/>
            <sz val="10"/>
            <color indexed="81"/>
            <rFont val="Tahoma"/>
            <family val="2"/>
          </rPr>
          <t xml:space="preserve">
Riesgo: </t>
        </r>
        <r>
          <rPr>
            <sz val="10"/>
            <color indexed="81"/>
            <rFont val="Tahoma"/>
            <family val="2"/>
          </rPr>
          <t xml:space="preserve">Es toda posibilidad de ocurrencia de aquella situación (evento fortuito o inesperado) que de llegar a presentarse puede entorpecer el desarrollo normal de las funciones de la entidad y le impidan el logro de sus objetivos.  Puede generar productos o resultados no conformes o la suspensión o cancelación de la actividad.
</t>
        </r>
        <r>
          <rPr>
            <b/>
            <sz val="10"/>
            <color indexed="81"/>
            <rFont val="Tahoma"/>
            <family val="2"/>
          </rPr>
          <t>Riesgo de corrupción:</t>
        </r>
        <r>
          <rPr>
            <sz val="10"/>
            <color indexed="81"/>
            <rFont val="Tahoma"/>
            <family val="2"/>
          </rPr>
          <t xml:space="preserve"> Acción u omisión + uso del poder + desviación de la gestión de lo público + beneficio privado</t>
        </r>
      </text>
    </comment>
    <comment ref="B4" authorId="1" shapeId="0" xr:uid="{00000000-0006-0000-0600-000003000000}">
      <text>
        <r>
          <rPr>
            <b/>
            <sz val="9"/>
            <color indexed="81"/>
            <rFont val="Tahoma"/>
            <family val="2"/>
          </rPr>
          <t>2021-10-05:</t>
        </r>
        <r>
          <rPr>
            <sz val="9"/>
            <color indexed="81"/>
            <rFont val="Tahoma"/>
            <family val="2"/>
          </rPr>
          <t xml:space="preserve"> socialización de directrices Ley de Garantías Electorales.</t>
        </r>
      </text>
    </comment>
    <comment ref="B6" authorId="1" shapeId="0" xr:uid="{00000000-0006-0000-0600-000004000000}">
      <text>
        <r>
          <rPr>
            <b/>
            <sz val="9"/>
            <color indexed="81"/>
            <rFont val="Tahoma"/>
            <family val="2"/>
          </rPr>
          <t xml:space="preserve">2021-10-05: </t>
        </r>
        <r>
          <rPr>
            <sz val="9"/>
            <color indexed="81"/>
            <rFont val="Tahoma"/>
            <family val="2"/>
          </rPr>
          <t>socialización de directrices Ley de Garantías Electorales.</t>
        </r>
      </text>
    </comment>
    <comment ref="B9" authorId="1" shapeId="0" xr:uid="{00000000-0006-0000-0600-000005000000}">
      <text>
        <r>
          <rPr>
            <b/>
            <sz val="9"/>
            <color indexed="81"/>
            <rFont val="Tahoma"/>
            <family val="2"/>
          </rPr>
          <t xml:space="preserve">180-MEM2109-6359: </t>
        </r>
        <r>
          <rPr>
            <sz val="9"/>
            <color indexed="81"/>
            <rFont val="Tahoma"/>
            <family val="2"/>
          </rPr>
          <t xml:space="preserve">La Ley de Garantías
</t>
        </r>
        <r>
          <rPr>
            <b/>
            <sz val="9"/>
            <color indexed="81"/>
            <rFont val="Tahoma"/>
            <family val="2"/>
          </rPr>
          <t xml:space="preserve">Régimen de inhabilidades e incompatibilidades en la contratación estatal. </t>
        </r>
        <r>
          <rPr>
            <sz val="9"/>
            <color indexed="81"/>
            <rFont val="Tahoma"/>
            <family val="2"/>
          </rPr>
          <t>CONCEPTO C ‒ 491 DE 2021 Colombi Compra Eficiente. En la contratación estatal, la capacidad jurídica también es un requisito de validez de los contratos, tanto en el régimen de las entidades sujetas al Estatuto General de Contratación de la Administración Pública como en el de las entidades exceptuadas de aquel. Si bien la regulación de la capacidad se integra por varias disposiciones y exigencias especiales –como el requisito de inscribirse, por regla general, en el Registro Único de Proponentes (RUP)–, se destaca el régimen de inhabilidades e incompatibilidades como un conjunto de enunciados normativos que imponen restricciones para los sujetos que, eventualmente, pretendan participar en los procedimientos de selección o celebrar contratos con las entidades estatales. El régimen de inhabilidades e incompatibilidades en la contratación pública responde a la tendencia, vigente desde hace varias décadas en nuestro país, pero que se ha reforzado en los últimos años, de asegurar que la actividad de provisión de los bienes y servicios por parte de las entidades estatales se efectúe cumpliendo con los principios de la función administrativa y de la gestión fiscal, especialmente con probidad y transparencia. Por ello, como lo ha destacado la doctrina, las inhabilidades e incompatibilidades se han convertido en herramientas en la lucha contra la corrupción, adoptando paulatinamente un carácter sancionatorio o «neopunitivo». Si bien no todas las causales de inhabilidad y de incompatibilidad son consecuencia de una medida de reproche ni de una sanción previa, como ya se explicó, es indiscutible que en los años más recientes los lamentables hechos de corrupción han generado, como respuesta del legislador, un incremento de las restricciones a la capacidad contractual, dirigidas a prevenir este tipo de situaciones o a sancionar tales conductas.</t>
        </r>
      </text>
    </comment>
    <comment ref="B12" authorId="2" shapeId="0" xr:uid="{00000000-0006-0000-0600-000006000000}">
      <text>
        <r>
          <rPr>
            <b/>
            <sz val="9"/>
            <color indexed="81"/>
            <rFont val="Tahoma"/>
            <family val="2"/>
          </rPr>
          <t xml:space="preserve">¿Cuál es la finalidad del proceso de cobro coactivo?
Administrativo, Tributario y Contable,
Sala de lo Contencioso Administrativo - Sección Cuarta
Actor: Sistems SAT NET y Cía. Ltda. Demandado: Empresas Municipales de Cali- EMCALI -E.I.C.E.
Consejero Ponente: Milton Chaves García
Radicación número: 76001-23-31-000-2008-00457-01 (23656)
</t>
        </r>
        <r>
          <rPr>
            <sz val="9"/>
            <color indexed="81"/>
            <rFont val="Tahoma"/>
            <family val="2"/>
          </rPr>
          <t>La finalidad del proceso de cobro coactivo es la efectividad de las obligaciones previamente definidas a favor del fisco, y no la declaración o constitución de las mismas, ni la revisión de aspectos propios de la etapa de discusión en sede administrativa de las obligaciones que dan lugar a la expedición del título ejecutivo. Por tanto, no hay lugar a considerar en esta instancia las posibles objeciones que pudiesen plantearse frente a la legalidad de los actos de determinación de las obligaciones a cargo del particular y a favor de la entidad pública que adelanta el cobro, o las sanciones que la Administración hace valer mediante el proceso de cobro coactivo, pues tales objeciones deben plantearse en sede administrativa -y eventualmente judicial- dentro del proceso de expedición de los actos de determinación tributaria o sancionatorios, según el caso.</t>
        </r>
      </text>
    </comment>
  </commentList>
</comments>
</file>

<file path=xl/sharedStrings.xml><?xml version="1.0" encoding="utf-8"?>
<sst xmlns="http://schemas.openxmlformats.org/spreadsheetml/2006/main" count="1109" uniqueCount="460">
  <si>
    <t>Cuenta de n.°</t>
  </si>
  <si>
    <t>Etiquetas de columna</t>
  </si>
  <si>
    <t>Acciones</t>
  </si>
  <si>
    <t>Atención al ciudadano</t>
  </si>
  <si>
    <t>Estrategia antitrámites</t>
  </si>
  <si>
    <t>Mapa de riesgos de corrupción</t>
  </si>
  <si>
    <t>Otras iniciativas</t>
  </si>
  <si>
    <t>Rendición de cuentas</t>
  </si>
  <si>
    <t>Transparencia y acceso a la información pública</t>
  </si>
  <si>
    <t>Total general</t>
  </si>
  <si>
    <t>Oficina de Control Interno</t>
  </si>
  <si>
    <t>Secretaría General</t>
  </si>
  <si>
    <t>Subdirección Administrativa y Financiera</t>
  </si>
  <si>
    <t>Subdirección de Participación y Cultura Ambiental</t>
  </si>
  <si>
    <t>Subdirección de Planeación</t>
  </si>
  <si>
    <t>Subdirección de Sostenibilidad y Gestión Territorial</t>
  </si>
  <si>
    <t>Comité Institucional de Gestión y Desempeño</t>
  </si>
  <si>
    <t>Cuenta de n.° acción</t>
  </si>
  <si>
    <t>Etiquetas de fila</t>
  </si>
  <si>
    <t>Administrativo de Regionalización y Oficinas Territoriales</t>
  </si>
  <si>
    <t>Comunidades Étnicas</t>
  </si>
  <si>
    <t>Contratación</t>
  </si>
  <si>
    <t xml:space="preserve">Educación Ambiental Rural </t>
  </si>
  <si>
    <t>Gestión de la Información y el Conocimiento</t>
  </si>
  <si>
    <t>Gestión Documental</t>
  </si>
  <si>
    <t>Planificación y Gestión Integral</t>
  </si>
  <si>
    <t xml:space="preserve">Seguimiento y Evaluación a la Gestión Institucional </t>
  </si>
  <si>
    <t>Servicio de Orientación al Ciudadano</t>
  </si>
  <si>
    <t>Talento Humano</t>
  </si>
  <si>
    <t>Tecnologías de la Información y las Comunicaciones (TIC)</t>
  </si>
  <si>
    <t>No aplica</t>
  </si>
  <si>
    <t>GIT Planificación y Gestión Integral</t>
  </si>
  <si>
    <t>GIT Contratación</t>
  </si>
  <si>
    <t>n.°</t>
  </si>
  <si>
    <t>Componente</t>
  </si>
  <si>
    <t>Subcomponente</t>
  </si>
  <si>
    <r>
      <t xml:space="preserve">n.° </t>
    </r>
    <r>
      <rPr>
        <b/>
        <sz val="8"/>
        <color theme="1"/>
        <rFont val="Calibri"/>
        <family val="2"/>
        <scheme val="minor"/>
      </rPr>
      <t>acción</t>
    </r>
  </si>
  <si>
    <t>Acción</t>
  </si>
  <si>
    <t>Meta (Producto)</t>
  </si>
  <si>
    <t>Dependencia Líder</t>
  </si>
  <si>
    <t>GIT Responsable</t>
  </si>
  <si>
    <t>Dependencia que apoya</t>
  </si>
  <si>
    <t xml:space="preserve">Plazo de logro </t>
  </si>
  <si>
    <t>Acompañamiento Equipo SGI</t>
  </si>
  <si>
    <t>Ejecución trimestre I</t>
  </si>
  <si>
    <t>Ejecución trimestre II</t>
  </si>
  <si>
    <t>Ejecución trimestre III</t>
  </si>
  <si>
    <t>Ejecución trimestre IV</t>
  </si>
  <si>
    <t>Estado</t>
  </si>
  <si>
    <t>Cumplida</t>
  </si>
  <si>
    <t>Consulta y divulgación</t>
  </si>
  <si>
    <t>Publicar en el portal el formulario electrónico como mecanismo de participación para la construcción del PAAC.</t>
  </si>
  <si>
    <t>Formulario electrónico en portal web</t>
  </si>
  <si>
    <t>Oficina Asesora de Comunicaciones</t>
  </si>
  <si>
    <r>
      <rPr>
        <b/>
        <sz val="11"/>
        <rFont val="Calibri"/>
        <family val="2"/>
        <scheme val="minor"/>
      </rPr>
      <t>2022-04-01:</t>
    </r>
    <r>
      <rPr>
        <sz val="11"/>
        <rFont val="Calibri"/>
        <family val="2"/>
        <scheme val="minor"/>
      </rPr>
      <t xml:space="preserve"> Se registra seguimiento: 
• Constancias observaciones al proyecto del Plan anticorrupción y de atención al ciudadano PAAC2022, según memorando 090–CON2201–326, 28/01/2022.
Evidencia formulario publicado:
SGI &gt; Registros_SGI &gt; Procesos &gt; 1. Estratégicos &gt; Planeacion_organizacional &gt; 1.Planes &gt; PAAC &gt; 2022
</t>
    </r>
  </si>
  <si>
    <r>
      <rPr>
        <b/>
        <sz val="11"/>
        <rFont val="Calibri"/>
        <family val="2"/>
        <scheme val="minor"/>
      </rPr>
      <t>2022-05-03:</t>
    </r>
    <r>
      <rPr>
        <sz val="11"/>
        <rFont val="Calibri"/>
        <family val="2"/>
        <scheme val="minor"/>
      </rPr>
      <t xml:space="preserve"> Por Corantioquia al Día n.° 2 se recordó la prohibición de participar en política o de emplear los bienes públicos para ello.</t>
    </r>
  </si>
  <si>
    <t>En desarrollo</t>
  </si>
  <si>
    <t>Actualizar y publicar en la página web el mapa de riesgos de corrupción, incluyendo la identificación de riesgos y controles frente a conflictos de intereses.</t>
  </si>
  <si>
    <t>Mapa de riesgos de corrupción actualizado y publicado con riesgos y controles asociados al conflicto de intereses</t>
  </si>
  <si>
    <r>
      <rPr>
        <b/>
        <sz val="11"/>
        <rFont val="Calibri"/>
        <family val="2"/>
        <scheme val="minor"/>
      </rPr>
      <t>2022-04-01:</t>
    </r>
    <r>
      <rPr>
        <sz val="11"/>
        <rFont val="Calibri"/>
        <family val="2"/>
        <scheme val="minor"/>
      </rPr>
      <t xml:space="preserve"> 
• Registro y soporte de las sesiones de trabajo por grupos, con el fin de revisar la matriz de riesgos de corrupción; realizadas del 02 al 09 de noviembre de 2021: 090-MEM2111-8000
• Resolución 040–RES2201–413, 28/01/2022, por medio de la cual se aprueba y adopta el Plan Anticorrupción y de Atención al Ciudadano para el año 2022.
• Registro y soporte de la socialización del PAAC 2022 en el espacio de miércoles de conocimiento, realizada el 16 de febrero de 2022, 090-MEM2202-1188, 16/02/2022</t>
    </r>
  </si>
  <si>
    <t>Atrasada</t>
  </si>
  <si>
    <t>Portafolio de oferta institucional (trámites y OPAS) identificado y difundido</t>
  </si>
  <si>
    <t>Incorporar en el SUIT los trámites de: a) solicitud de producto de manejos forestales y b) sustracción de reservas</t>
  </si>
  <si>
    <t>2 trámites publicados en SUIT</t>
  </si>
  <si>
    <r>
      <rPr>
        <b/>
        <sz val="11"/>
        <rFont val="Calibri"/>
        <family val="2"/>
        <scheme val="minor"/>
      </rPr>
      <t xml:space="preserve">2022-05-10: </t>
    </r>
    <r>
      <rPr>
        <sz val="11"/>
        <rFont val="Calibri"/>
        <family val="2"/>
        <scheme val="minor"/>
      </rPr>
      <t>Se remite correo a Yeison Manuel Cotés Gil, solicitando orientaciones con relación a la propuesta de Corantioquia para realizar la inscripción en el SUIT del trámite: sustracción de reservas.</t>
    </r>
  </si>
  <si>
    <r>
      <t>2022-09-05:</t>
    </r>
    <r>
      <rPr>
        <sz val="11"/>
        <rFont val="Calibri"/>
        <family val="2"/>
        <scheme val="minor"/>
      </rPr>
      <t xml:space="preserve"> en sesión virtual de orientación para el seguimiento y monitoreo de las estrategia de racionalización por parte de Yeison Cotes de Función Pública, informó que los formularios están aún en diseño.</t>
    </r>
  </si>
  <si>
    <t>No iniciada</t>
  </si>
  <si>
    <t>Ajustar el aplicativo Sirena para identificar la información asociada a cada trámite, para el diligenciamiento mensual de “gestión de datos de operación” en el SUIT: número de solicitudes realizadas y el número de solicitudes resueltas por trámite en el mismo período de tiempo.</t>
  </si>
  <si>
    <t>Aplicativo Sirena actualizado con reporte de datos de operación</t>
  </si>
  <si>
    <t>Subdirección de Sostenibilidad y Gestión Territorial - Subdirección de Planeación</t>
  </si>
  <si>
    <r>
      <t>2022-06-14:</t>
    </r>
    <r>
      <rPr>
        <sz val="11"/>
        <rFont val="Calibri"/>
        <family val="2"/>
        <scheme val="minor"/>
      </rPr>
      <t xml:space="preserve"> En reunión realizada el día 16 de junio de 2022 con el asesor de Función Pública Yeison Manuel Cotes Gil acordamos ajustar la estrategia de racionalización 2022 de Corantioquia en el SUIT, así: 1. Mejoras a eliminar: Ajuste de aplicativo Sirena para automatizar los datos de operación.</t>
    </r>
  </si>
  <si>
    <r>
      <t>Actualizar en el SUIT los siete formularios únicos emitidos desde el Minambiente (</t>
    </r>
    <r>
      <rPr>
        <sz val="11"/>
        <color rgb="FF00B050"/>
        <rFont val="Calibri"/>
        <family val="2"/>
        <scheme val="minor"/>
      </rPr>
      <t>Formatos único nacional de solicitud de permiso de prospección y exploración de aguas subterráneas</t>
    </r>
    <r>
      <rPr>
        <sz val="11"/>
        <rFont val="Calibri"/>
        <family val="2"/>
        <scheme val="minor"/>
      </rPr>
      <t xml:space="preserve">, </t>
    </r>
    <r>
      <rPr>
        <sz val="11"/>
        <color rgb="FF00B050"/>
        <rFont val="Calibri"/>
        <family val="2"/>
        <scheme val="minor"/>
      </rPr>
      <t>único nacional de solicitud de concesión de aguas subterráneas</t>
    </r>
    <r>
      <rPr>
        <sz val="11"/>
        <rFont val="Calibri"/>
        <family val="2"/>
        <scheme val="minor"/>
      </rPr>
      <t>,</t>
    </r>
    <r>
      <rPr>
        <sz val="11"/>
        <color rgb="FF00B050"/>
        <rFont val="Calibri"/>
        <family val="2"/>
        <scheme val="minor"/>
      </rPr>
      <t xml:space="preserve"> único nacional de permiso de vertimiento al suelo</t>
    </r>
    <r>
      <rPr>
        <sz val="11"/>
        <rFont val="Calibri"/>
        <family val="2"/>
        <scheme val="minor"/>
      </rPr>
      <t xml:space="preserve">, </t>
    </r>
    <r>
      <rPr>
        <sz val="11"/>
        <color rgb="FF00B050"/>
        <rFont val="Calibri"/>
        <family val="2"/>
        <scheme val="minor"/>
      </rPr>
      <t>único nacional de solicitud de concesión de aguas superficiales</t>
    </r>
    <r>
      <rPr>
        <sz val="11"/>
        <rFont val="Calibri"/>
        <family val="2"/>
        <scheme val="minor"/>
      </rPr>
      <t xml:space="preserve"> y </t>
    </r>
    <r>
      <rPr>
        <sz val="11"/>
        <color rgb="FF00B050"/>
        <rFont val="Calibri"/>
        <family val="2"/>
        <scheme val="minor"/>
      </rPr>
      <t>único nacional de permiso de vertimiento a cuerpos de agua</t>
    </r>
    <r>
      <rPr>
        <sz val="11"/>
        <rFont val="Calibri"/>
        <family val="2"/>
        <scheme val="minor"/>
      </rPr>
      <t>) en articulación con Función Pública.</t>
    </r>
  </si>
  <si>
    <t>7 formularios actualizados en SUIT</t>
  </si>
  <si>
    <r>
      <rPr>
        <b/>
        <sz val="11"/>
        <rFont val="Calibri"/>
        <family val="2"/>
        <scheme val="minor"/>
      </rPr>
      <t xml:space="preserve">2022-04-01: 
</t>
    </r>
    <r>
      <rPr>
        <sz val="11"/>
        <rFont val="Calibri"/>
        <family val="2"/>
        <scheme val="minor"/>
      </rPr>
      <t>Se encuentran los 7 formularios actualizados en SUIT (https://www.funcionpublica.gov.co/web/suit/buscadortramites?_com_liferay_iframe_web_portlet_IFramePortlet_INSTANCE_MLkB2d7OVwPr_iframe_query=1&amp;x=21&amp;y=12&amp;p_p_id=com_liferay_iframe_web_portlet_IFramePortlet_INSTANCE_MLkB2d7OVwPr&amp;_com_liferay_iframe_web_portlet_IFramePortlet_INSTANCE_MLkB2d7OVwPr_iframe_find=FindNext)
Adicionalmente, en la ruta: SGI &gt; Documentos_SGI &gt; Procesos &gt; 2. Misionales &gt; Admon_recursos_naturales &gt; 7. Documentos externos &gt; Formatos</t>
    </r>
  </si>
  <si>
    <r>
      <t xml:space="preserve">2022-06-14: </t>
    </r>
    <r>
      <rPr>
        <sz val="11"/>
        <rFont val="Calibri"/>
        <family val="2"/>
        <scheme val="minor"/>
      </rPr>
      <t>En reunión realizada el día 16 de junio de 2022 con el asesor de Función Pública Yeison Manuel Cotes Gil acordamos ajustar la estrategia de racionalización 2022 de Corantioquia en el SUIT, así: 1. Mejoras a eliminar: a) Actualización en el SUIT de formatos únicos nacionales.</t>
    </r>
    <r>
      <rPr>
        <b/>
        <sz val="11"/>
        <rFont val="Calibri"/>
        <family val="2"/>
        <scheme val="minor"/>
      </rPr>
      <t xml:space="preserve">
2022-05-10:</t>
    </r>
    <r>
      <rPr>
        <sz val="11"/>
        <rFont val="Calibri"/>
        <family val="2"/>
        <scheme val="minor"/>
      </rPr>
      <t xml:space="preserve"> Corantioquia al Día n.° 1 Formato único nacional de solicitud de concesión de aguas subterráneas.
</t>
    </r>
    <r>
      <rPr>
        <b/>
        <sz val="11"/>
        <rFont val="Calibri"/>
        <family val="2"/>
        <scheme val="minor"/>
      </rPr>
      <t>2022-05-09:</t>
    </r>
    <r>
      <rPr>
        <sz val="11"/>
        <rFont val="Calibri"/>
        <family val="2"/>
        <scheme val="minor"/>
      </rPr>
      <t xml:space="preserve"> Corantioquia al Día n.° 1 formatos único nacional de permiso de vertimiento al suelo y único nacional de permiso de vertimiento a cuerpos de agua
</t>
    </r>
    <r>
      <rPr>
        <b/>
        <sz val="11"/>
        <rFont val="Calibri"/>
        <family val="2"/>
        <scheme val="minor"/>
      </rPr>
      <t>2022-05-06:</t>
    </r>
    <r>
      <rPr>
        <sz val="11"/>
        <rFont val="Calibri"/>
        <family val="2"/>
        <scheme val="minor"/>
      </rPr>
      <t xml:space="preserve"> Corantioquia al Día n.° 2 Formatos único nacional de solicitud de permiso de prospección y exploración de aguas subterráneas</t>
    </r>
  </si>
  <si>
    <t>Estrategia de racionalización de trámites formulada e implementada</t>
  </si>
  <si>
    <t>Implementar la estrategia de interoperabilidad entre Sirena y Vital (Ventanilla Integral de Trámites Ambientales)</t>
  </si>
  <si>
    <t>Interoperabilidad entre aplicativos Sirena y Vital</t>
  </si>
  <si>
    <t>Hace parte de la estrategia de racionalización</t>
  </si>
  <si>
    <r>
      <rPr>
        <b/>
        <sz val="11"/>
        <rFont val="Calibri"/>
        <family val="2"/>
        <scheme val="minor"/>
      </rPr>
      <t>2022-06-14:</t>
    </r>
    <r>
      <rPr>
        <sz val="11"/>
        <rFont val="Calibri"/>
        <family val="2"/>
        <scheme val="minor"/>
      </rPr>
      <t xml:space="preserve"> En reunión realizada el día 16 de junio de 2022 con el asesor de Función Pública Yeison Manuel Cotes Gil acordamos ajustar la estrategia de racionalización 2022 de Corantioquia en el SUIT, así: 2. Mejoras a ajustar: Actualizar la redacción de la situación actual de la mejora “Implementar la estrategia de interoperabilidad entre Sirena y Vital (Ventanilla Integral de Trámites Ambientales)”, así: “El usuario realiza la solicitud del trámite y entrega de los documentos asociados al mismo de manera presencial en los centros de trabajo corporativos”.</t>
    </r>
  </si>
  <si>
    <t>Eliminar de los trámites pertinentes los requisitos aplicables al usuario asociados con: certificado de existencia y representación legal y certificado de libertad y tradición</t>
  </si>
  <si>
    <t>Certificado de existencia y representación legal y certificado de libertad y tradición no exigibles al usuario</t>
  </si>
  <si>
    <t>Oficina Jurídico Ambiental</t>
  </si>
  <si>
    <t>Coordinar la consulta en línea para los certificados de cámara y comercio en los trámites que aplique</t>
  </si>
  <si>
    <t>Consulta en línea de certificados de cámara y comercio</t>
  </si>
  <si>
    <t>GIT Gestión de la Información y el Conocimiento</t>
  </si>
  <si>
    <r>
      <rPr>
        <b/>
        <sz val="11"/>
        <rFont val="Calibri"/>
        <family val="2"/>
        <scheme val="minor"/>
      </rPr>
      <t xml:space="preserve">2022-09-01: </t>
    </r>
    <r>
      <rPr>
        <sz val="11"/>
        <rFont val="Calibri"/>
        <family val="2"/>
        <scheme val="minor"/>
      </rPr>
      <t>Reunión Solicitud Radicado SNR2022ER098974: VUR: Ventanilla Única de Registro. Resolución 3919 de 2013 de la Superintendencia de Notariado y Registro: la interoperabilidad se da a través de contratos - Acuerdo de servicios. Resolución de tarifas registrales (entidades excentas, no aparece la CAR),  - Solicitar directamente a la Oficina de Registro. Acceder  a través de interoperabilidad - Desarrollo propio para presentar la información -: Agencia Nacional Digital - Área tecnológica de la SNR. Se podrían asignar 3 usuarios más.</t>
    </r>
  </si>
  <si>
    <t>Resultados de la racionalización cuantificados y difundidos.</t>
  </si>
  <si>
    <t>Realizar monitoreo en el SUIT a las estrategias de racionalización implementadas.</t>
  </si>
  <si>
    <t xml:space="preserve">Monitoreo en SUIT de las estrategias </t>
  </si>
  <si>
    <r>
      <rPr>
        <b/>
        <sz val="11"/>
        <rFont val="Calibri"/>
        <family val="2"/>
        <scheme val="minor"/>
      </rPr>
      <t xml:space="preserve">2022-05-11: </t>
    </r>
    <r>
      <rPr>
        <sz val="11"/>
        <rFont val="Calibri"/>
        <family val="2"/>
        <scheme val="minor"/>
      </rPr>
      <t>se socializó por Corantioquia al Día n.° 3 la estrategia de racionalización.</t>
    </r>
    <r>
      <rPr>
        <b/>
        <sz val="11"/>
        <rFont val="Calibri"/>
        <family val="2"/>
        <scheme val="minor"/>
      </rPr>
      <t xml:space="preserve">
2022-05-02: </t>
    </r>
    <r>
      <rPr>
        <sz val="11"/>
        <rFont val="Calibri"/>
        <family val="2"/>
        <scheme val="minor"/>
      </rPr>
      <t xml:space="preserve">Se realizó el monitoreo a la estrategia de racionalización de trámites, el viernes 29 de abril; se encuentra almacenado en la ruta: SGI &gt; Registros_SGI &gt; Procesos &gt; 1.Estratégicos &gt; Planeacion_Organizacional &gt; 1._Planes &gt; PAAC &gt; 2022. </t>
    </r>
  </si>
  <si>
    <t>Realizar seguimiento en el SUIT a las estrategias de racionalización implementadas.</t>
  </si>
  <si>
    <t>Seguimiento en SUIT a las estrategias</t>
  </si>
  <si>
    <r>
      <rPr>
        <b/>
        <sz val="11"/>
        <rFont val="Calibri"/>
        <family val="2"/>
        <scheme val="minor"/>
      </rPr>
      <t>2022-05-11:</t>
    </r>
    <r>
      <rPr>
        <sz val="11"/>
        <rFont val="Calibri"/>
        <family val="2"/>
        <scheme val="minor"/>
      </rPr>
      <t xml:space="preserve"> se socializó por Corantioquia al Día n.° 3 la socialización de la estrategia de racionalización.</t>
    </r>
    <r>
      <rPr>
        <b/>
        <sz val="11"/>
        <rFont val="Calibri"/>
        <family val="2"/>
        <scheme val="minor"/>
      </rPr>
      <t xml:space="preserve">
2022-05-02: </t>
    </r>
    <r>
      <rPr>
        <sz val="11"/>
        <rFont val="Calibri"/>
        <family val="2"/>
        <scheme val="minor"/>
      </rPr>
      <t xml:space="preserve"> Se realizó el monitoreo a la estrategia de racionalización de trámites, el viernes 29 de abril; registro: 070-MEM2205-3383.</t>
    </r>
  </si>
  <si>
    <t>Informar avances y resultados de la gestión con calidad y en lenguaje comprensible</t>
  </si>
  <si>
    <t>Presentar al Consejo Directivo y enviar al MADS el informe anual de avance en la ejecución del Plan de Acción 2020-2023 de conformidad con el artículo 9 de la (Resolución 667, 2016)</t>
  </si>
  <si>
    <t>Informe de gestión</t>
  </si>
  <si>
    <r>
      <rPr>
        <b/>
        <sz val="11"/>
        <rFont val="Calibri"/>
        <family val="2"/>
        <scheme val="minor"/>
      </rPr>
      <t xml:space="preserve">2022-02-28: </t>
    </r>
    <r>
      <rPr>
        <sz val="11"/>
        <rFont val="Calibri"/>
        <family val="2"/>
        <scheme val="minor"/>
      </rPr>
      <t>040–COI2202–4438 envío del informe anual de avance en la ejecución del Plan de Acción al Minambiente.</t>
    </r>
  </si>
  <si>
    <t>Realizar rendición de cuentas del SGI</t>
  </si>
  <si>
    <t>Registros rendición de cuentas</t>
  </si>
  <si>
    <r>
      <rPr>
        <b/>
        <sz val="11"/>
        <rFont val="Calibri"/>
        <family val="2"/>
        <scheme val="minor"/>
      </rPr>
      <t xml:space="preserve">2022-04-30: </t>
    </r>
    <r>
      <rPr>
        <sz val="11"/>
        <rFont val="Calibri"/>
        <family val="2"/>
        <scheme val="minor"/>
      </rPr>
      <t>Se realizó la rendición de cuentas del SGI el miércoles 6 de abril de 2022, con participación de los componentes: calidad, ambiental y SST.
Ruta: SGI &gt; Registros_SGI &gt; Procesos &gt; 1. Estratégicos &gt; Planeacion_organizacional &gt; 9._Rendicion_Cuentas_SGI.</t>
    </r>
  </si>
  <si>
    <t>Realizar audiencia pública para presentar ante el Consejo Directivo y la comunidad en general el estado de la gestión adelantada de conformidad con el parágrafo 1 del artículo 2.2.8.6.4.11 del (Decreto 1076, 2015)</t>
  </si>
  <si>
    <t>Acta y registros audiencia pública</t>
  </si>
  <si>
    <t>Subdirección de Participación y Cultura Ambiental - Oficina Asesora de Comunicaciones</t>
  </si>
  <si>
    <r>
      <rPr>
        <b/>
        <sz val="11"/>
        <rFont val="Calibri"/>
        <family val="2"/>
        <scheme val="minor"/>
      </rPr>
      <t xml:space="preserve">2022-04-20: </t>
    </r>
    <r>
      <rPr>
        <sz val="11"/>
        <rFont val="Calibri"/>
        <family val="2"/>
        <scheme val="minor"/>
      </rPr>
      <t>Se realiza convocatoria a audiencia pública de cumplimiento del PA 2020-2023, invitando a los diferentes sectores públicos y privados, organizaciones no gubernamentales, entes de control y comunidad general, la cual se desarrollará el 27 de abril de 9:00 a 12:00 m y será transmitida por redes sociales. Los avisos se publicaron en las carteleras institucionales de la Sede Central y OT.</t>
    </r>
  </si>
  <si>
    <r>
      <t>2022-04-26:</t>
    </r>
    <r>
      <rPr>
        <sz val="11"/>
        <rFont val="Calibri"/>
        <family val="2"/>
        <scheme val="minor"/>
      </rPr>
      <t xml:space="preserve"> a la audiencia pública se pudo acceder por medios digitales.</t>
    </r>
  </si>
  <si>
    <t>Responder a compromisos propuestos, evaluación y retroalimentación en los ejercicios de rendición de cuentas con acciones correctivas para mejora</t>
  </si>
  <si>
    <t>Aplicar encuesta de evaluación y retroalimentación sobre informes de rendición de cuentas a los grupos de valor.</t>
  </si>
  <si>
    <t>Registros de la evaluación</t>
  </si>
  <si>
    <t>Evaluar e implementar acciones de mejora a partir de los eventos de diálogo realizados con todos los grupos de valor.</t>
  </si>
  <si>
    <t>Plan de mejoramiento</t>
  </si>
  <si>
    <t>Presentar al Consejo Directivo el informe semestral de avance de ejecución del Plan de Acción 2020-2023 de conformidad con el artículo 9 de la (Resolución 667, 2016)</t>
  </si>
  <si>
    <t>Realizar rendición de cuentas de los planes de gestión y desempeño (Decreto 612 de 2018) - Jornada consolidada</t>
  </si>
  <si>
    <t>Subdirección Administrativa y Financiera - Secretaría General</t>
  </si>
  <si>
    <t>Desarrollar escenarios de diálogo de doble vía con la ciudadanía y sus organizaciones</t>
  </si>
  <si>
    <t>Promover la participación de los ciudadanos en control social a través de diferentes estrategias (estrategia educomunicativas, información al usuario, curso para Veedurías Ciudadanas disponible en la plataforma virtual EVA de Función Pública)</t>
  </si>
  <si>
    <t>Registros de espacios de participación (estrategias, cursos)</t>
  </si>
  <si>
    <t>Subdirección de Sostenibilidad y Gestión Territorial - Oficina Asesora de Comunicaciones
Subdirección de Planeación</t>
  </si>
  <si>
    <t>Gestión del relacionamiento con los ciudadanos</t>
  </si>
  <si>
    <t>Realizar adecuación de página web, con el fin de garantizar su accesibilidad.</t>
  </si>
  <si>
    <t>Página web actualizada con criterios de accesibilidad</t>
  </si>
  <si>
    <t xml:space="preserve">GIT Gestión de la Información y el Conocimiento </t>
  </si>
  <si>
    <r>
      <rPr>
        <b/>
        <sz val="11"/>
        <rFont val="Calibri"/>
        <family val="2"/>
        <scheme val="minor"/>
      </rPr>
      <t xml:space="preserve">2022-04-05: </t>
    </r>
    <r>
      <rPr>
        <sz val="11"/>
        <rFont val="Calibri"/>
        <family val="2"/>
        <scheme val="minor"/>
      </rPr>
      <t>A través del contrato 190–CNT2201–56, se han adelantado acciones para reestructurar las secciones del sitio Web corporativo con criterios de usabilidad: Directorio, temáticas, participa, infórmate, grupos de interés, trámites y servicios, información de la entidad, planeación, contratación, normatividad. 
A través del contrato 190-CNT2109-122  se realizó la actualización de página web, adecuando iconografia, luz clara, fuente legible, aumentar/disminuir texto, alto contraste, escala de grises, contraste negativo, subrayar enlaces y todas las herramientas que puedan usar población con discapacidad con el fin de acceder a la información en la página web.</t>
    </r>
  </si>
  <si>
    <t>Remitir desde el módulo de PQRS a las peticiones de información más comunes y su respectiva respuesta.</t>
  </si>
  <si>
    <t>Módulo de PQRSDIF remitiendo a preguntas y respuestas</t>
  </si>
  <si>
    <t>GIT Gestión de la Información y el Conocimiento - GIT TIC</t>
  </si>
  <si>
    <t>Implementar un sistema de atención en la sede central acorde a las necesidades de los grupos de valor de la corporación.</t>
  </si>
  <si>
    <t>Sistema de atención implementado sede central</t>
  </si>
  <si>
    <t>Diseñar mejoras tecnológicas que permitan realizar peticiones, quejas, reclamos y denuncias a través de dispositivos móviles</t>
  </si>
  <si>
    <t>Módulo de PQRSDIF en canal móvil</t>
  </si>
  <si>
    <t>Implementar la Circular  100-010-2021 de Función Pública que contiene las directrices para fortalecer la implementación y uso de Lenguaje Claro.</t>
  </si>
  <si>
    <t>Evaluación normativa, actualización de matriz de requisitos legales</t>
  </si>
  <si>
    <r>
      <t>2022-05-18:</t>
    </r>
    <r>
      <rPr>
        <sz val="11"/>
        <rFont val="Calibri"/>
        <family val="2"/>
        <scheme val="minor"/>
      </rPr>
      <t xml:space="preserve"> se emitió circular 040-CIR2205-13 "Realización de cursos virtuales que brinda el Departamento Administrativo de la Función Pública -DAFP"</t>
    </r>
  </si>
  <si>
    <t>Fortalecimiento del talento humano al servicio del ciudadano</t>
  </si>
  <si>
    <t>Capacitar al personal de los PAC (puntos de atención al ciudadano) en lenguaje de señas básico.</t>
  </si>
  <si>
    <t>Personal del PAC formado en lenguaje de señas básico</t>
  </si>
  <si>
    <r>
      <rPr>
        <b/>
        <sz val="11"/>
        <rFont val="Calibri"/>
        <family val="2"/>
        <scheme val="minor"/>
      </rPr>
      <t xml:space="preserve">2022-09-06: </t>
    </r>
    <r>
      <rPr>
        <sz val="11"/>
        <rFont val="Calibri"/>
        <family val="2"/>
        <scheme val="minor"/>
      </rPr>
      <t>se solicitó por correo electrónico (Liliana María Arango) cotización a la Universidad de Antioquia en el curso Lengua de señas Colombiana.</t>
    </r>
  </si>
  <si>
    <t>Capacitar al personal en atención al ciudadano (en especial, los servidores públicos nuevos del concurso de la CNSC) (Plataforma virtual del DNP)</t>
  </si>
  <si>
    <t>Personal nuevo de dependencias misionales formado en atención al ciudadano</t>
  </si>
  <si>
    <t>Conocimiento del servicio al ciudadano</t>
  </si>
  <si>
    <t>Implementar tablero de control de PQRS que permita realizar seguimiento en línea.</t>
  </si>
  <si>
    <t>Tablero de control PQRS</t>
  </si>
  <si>
    <t>Subdirección de Sostenibilidad y Gestión Territorial - GIT TIC</t>
  </si>
  <si>
    <t>Evaluación de gestión y medición de la percepción ciudadana</t>
  </si>
  <si>
    <t>Implementar método de ciudadano incógnito en el canal telefónico.</t>
  </si>
  <si>
    <t>Método ciudadano incognito implementado</t>
  </si>
  <si>
    <t>Criterio Diferencial de Accesibilidad</t>
  </si>
  <si>
    <t>Publicar información de interés en lenguas nativas en la página web.</t>
  </si>
  <si>
    <t>Información en el portal en lenguas nativas</t>
  </si>
  <si>
    <t>Lineamientos de Transparencia Pasiva</t>
  </si>
  <si>
    <t>Capacitar al personal en lenguaje claro frente al ciudadano (capacitación virtual de Función Pública: plataforma EVA)</t>
  </si>
  <si>
    <t>Personal formado en lenguaje claro</t>
  </si>
  <si>
    <t>GIT Servicio de Orientación al Ciudadano</t>
  </si>
  <si>
    <t>Capacitar al personal en transparencia y acceso a la información pública, y específicamente en materia ambiental para el adecuado ejercicio de sus funciones. (capacitación virtual de Función Pública: plataforma EVA)</t>
  </si>
  <si>
    <t>Personal formado en transparencia y acceso a la información pública</t>
  </si>
  <si>
    <t xml:space="preserve">Publicar el informe de Ley de Cuotas, por medio del portal web de la entidad </t>
  </si>
  <si>
    <t>Informe publicado</t>
  </si>
  <si>
    <t>Lineamientos de Transparencia Activa</t>
  </si>
  <si>
    <t>Mejorar el acceso a los instrumentos de planificación estratégica (PGAR, Plan de Acción), misionales o temáticos e institucionales o estratégicos desde el portal web en articulación con el CIA.</t>
  </si>
  <si>
    <t>Actualización del catálogo virtual</t>
  </si>
  <si>
    <t>Elaboración de los Instrumentos de Gestión de la Información</t>
  </si>
  <si>
    <t>Posicionar la página web con herramientas de analítica de datos (SEO)</t>
  </si>
  <si>
    <t>Página web SEO</t>
  </si>
  <si>
    <t>Oficina Asesora de Comunicaciones - GIT Gestión de la Información y el Conocimiento</t>
  </si>
  <si>
    <t>Generar una solución que permita verificar la incorporación de la obligación de cumplimiento de la política de protección de datos personales en los convenios y contratos que aplique.</t>
  </si>
  <si>
    <t>Solución de verificación datos personales en convenios y contratos</t>
  </si>
  <si>
    <t>Actualizar los instrumentos archivísticos</t>
  </si>
  <si>
    <t>Instrumentos archivísticos actualizados</t>
  </si>
  <si>
    <r>
      <rPr>
        <b/>
        <sz val="11"/>
        <rFont val="Calibri"/>
        <family val="2"/>
        <scheme val="minor"/>
      </rPr>
      <t>2022-04-05: FUID</t>
    </r>
    <r>
      <rPr>
        <sz val="11"/>
        <rFont val="Calibri"/>
        <family val="2"/>
        <scheme val="minor"/>
      </rPr>
      <t xml:space="preserve">: Se realizó la solicitud a las Oficinas Territoriales de organizar el archivo de las licencias ambientales, con el fin de realizar el traslado a la Sede Central para su custodia, motivada por la Resolución 040-RES2201-488. Se realizó reunión 040-ACT2204-1729, 040-ACT2204-1735. Se va a enviar memorando a las dependencias faltantes.
</t>
    </r>
    <r>
      <rPr>
        <b/>
        <sz val="11"/>
        <rFont val="Calibri"/>
        <family val="2"/>
        <scheme val="minor"/>
      </rPr>
      <t>SIC:</t>
    </r>
    <r>
      <rPr>
        <sz val="11"/>
        <rFont val="Calibri"/>
        <family val="2"/>
        <scheme val="minor"/>
      </rPr>
      <t xml:space="preserve"> El el documento Sistema Integrado de Conservación - SIC se encuentra construido, se debe programar reunión con el Comité de archivo y socializarlo con dependencias para validación y ajustes finales. Se cambia plazo de logro a 30 de junio, para alcanzar a socializarlo con los servidores públicos.</t>
    </r>
  </si>
  <si>
    <t>Actualizar en la página web información de la dependencia, propósito, funciones, contacto e información del jefe de dependencia.</t>
  </si>
  <si>
    <t>Información actualizada en Página</t>
  </si>
  <si>
    <t>Oficina Asesora de Comunicaciones
GIT Talento Humano</t>
  </si>
  <si>
    <t xml:space="preserve">Código General Disciplinario </t>
  </si>
  <si>
    <t>Capacitar al personal en el Código General Disciplinario (Ley 1952 de 2019)</t>
  </si>
  <si>
    <t>Personal formado en el Código General Disciplinario</t>
  </si>
  <si>
    <t>Dirección General - Control Interno Disciplinario</t>
  </si>
  <si>
    <r>
      <rPr>
        <b/>
        <sz val="11"/>
        <rFont val="Calibri"/>
        <family val="2"/>
        <scheme val="minor"/>
      </rPr>
      <t xml:space="preserve">2022-04-07: </t>
    </r>
    <r>
      <rPr>
        <sz val="11"/>
        <rFont val="Calibri"/>
        <family val="2"/>
        <scheme val="minor"/>
      </rPr>
      <t>Se realizó capacitación por parte de la Oficina de Control Interno Disciplinario en el Régimen de Derecho Disciplinario en miércoles del conocimiento (2021-12-15), dirigida por el Jefe de Oficina Anibal Darío Quintero.</t>
    </r>
  </si>
  <si>
    <t>MIPG</t>
  </si>
  <si>
    <t>Operativizar el Comité Institucional de Gestión y Desempeño.</t>
  </si>
  <si>
    <t>Una reunión semestral</t>
  </si>
  <si>
    <t>Desarrollar campañas de sensibilización del código de integridad, siguiendo las guías de la caja de herramientas ofrecidas por Función Pública</t>
  </si>
  <si>
    <t>Registros de socialización del código de integridad</t>
  </si>
  <si>
    <r>
      <t xml:space="preserve">Capacitar al personal en el Modelo Integrado de Planeación y Gestión (MIPG) </t>
    </r>
    <r>
      <rPr>
        <sz val="11"/>
        <rFont val="Arial"/>
        <family val="2"/>
      </rPr>
      <t>—</t>
    </r>
    <r>
      <rPr>
        <sz val="11"/>
        <rFont val="Calibri"/>
        <family val="2"/>
        <scheme val="minor"/>
      </rPr>
      <t>capacitación virtual de Función Pública: plataforma EVA</t>
    </r>
    <r>
      <rPr>
        <sz val="11"/>
        <rFont val="Arial"/>
        <family val="2"/>
      </rPr>
      <t>—</t>
    </r>
  </si>
  <si>
    <t>Personal formado en el MIPG</t>
  </si>
  <si>
    <t>Realizar campaña educomunicacional de la guía para la identificación y declaración de conflicto de intereses en el sector público colombiano en su versión vigente.</t>
  </si>
  <si>
    <t>Piezas comunicacionales</t>
  </si>
  <si>
    <r>
      <t xml:space="preserve">2023-03-23: </t>
    </r>
    <r>
      <rPr>
        <sz val="11"/>
        <rFont val="Calibri"/>
        <family val="2"/>
        <scheme val="minor"/>
      </rPr>
      <t>agendar reunión con Aracelly Arredondo para planificar la campaña de educomunicación (posterior al 30 de junio).</t>
    </r>
  </si>
  <si>
    <t>Implementar el instrumento de autodiagnóstico para la gestión del conflicto de intereses</t>
  </si>
  <si>
    <t>Autodiagnóstico para la gestión de conflicto de intereses</t>
  </si>
  <si>
    <t>Secretaría General - Subdirección de Planeación</t>
  </si>
  <si>
    <t>Normativo y procedimental</t>
  </si>
  <si>
    <t>Capacitar al personal misional en la nueva Ley 2111 de 2021 “Por medio de la cual se sustituye el título XI “De los delitos contra los recursos naturales y el medio ambiente” de la Ley 599 de 2000, se modifica la Ley 906 de 2004 y se dictan otras disposiciones".</t>
  </si>
  <si>
    <t>Personal misional formado en Ley 2111 de 2021</t>
  </si>
  <si>
    <r>
      <t xml:space="preserve">Integridad </t>
    </r>
    <r>
      <rPr>
        <sz val="11"/>
        <rFont val="Arial"/>
        <family val="2"/>
      </rPr>
      <t>—</t>
    </r>
    <r>
      <rPr>
        <sz val="11"/>
        <rFont val="Calibri"/>
        <family val="2"/>
      </rPr>
      <t xml:space="preserve"> </t>
    </r>
    <r>
      <rPr>
        <sz val="11"/>
        <rFont val="Calibri"/>
        <family val="2"/>
        <scheme val="minor"/>
      </rPr>
      <t>Adopción o actualización del Código de Integridad en la entidad: Actualización</t>
    </r>
  </si>
  <si>
    <t>Diseñar una estrategia de diálogo al interior de la entidad para revisar los valores adicionales incluidos por la entidad o adicionarlos</t>
  </si>
  <si>
    <t>Registro de revisión de valores adicionales con servidores públicos</t>
  </si>
  <si>
    <t>Integridad — Adopción o actualización del Código de Integridad en la entidad: Actualización</t>
  </si>
  <si>
    <t>Diseñar una estrategia de diálogo con los grupos de valor de la entidad para revisar los valores adicionales incluidos por la entidad o adicionarlos</t>
  </si>
  <si>
    <t>Registro de revisión de valores adicionales con grupos de valor</t>
  </si>
  <si>
    <t>Integridad — Promoción del cambio cultural alrededor de los valores de integridad al interior de la entidad: Diagnóstico</t>
  </si>
  <si>
    <t xml:space="preserve">Realizar un diagnóstico inicial o anual de apropiación de los valores de integridad al interior de la entidad a partir de los resultados del FURAG; encuestas y grupos focales con los colaboradores de la entidad; encuestas y grupos focales con ciudadanía y otros grupos de valor relevantes. </t>
  </si>
  <si>
    <t>Diagnóstico de apropiación de valores</t>
  </si>
  <si>
    <t>Integridad — Promoción del cambio cultural alrededor de los valores de integridad al interior de la entidad: Diseño e implementación</t>
  </si>
  <si>
    <t>Diseñar e implementar un plan de trabajo para fomentar la apropiación de los valores del Código de Integridad al interior de la entidad que involucre las cuatro acciones básicas para fomentar el cambio cultural (comprometer, ejemplificar, activar, fomentar).</t>
  </si>
  <si>
    <t>Plan de apropiación de valores</t>
  </si>
  <si>
    <t>Integridad — Promoción del cambio cultural alrededor de los valores de integridad al interior de la entidad: Seguimiento y evaluación</t>
  </si>
  <si>
    <t>Adelantar un ejercicio de seguimiento al diagnóstico inicial o anual de  apropiación de los valores de integridad  identificando los cambios en los resultados del FURAG, y los cambios en las percepciones de los colaboradores de la entidad y sus grupos de valor.</t>
  </si>
  <si>
    <t>Seguimiento diagnóstico de apropiación de valores</t>
  </si>
  <si>
    <t>Integridad — Promoción del cambio cultural alrededor de los valores de integridad al interior de la entidad: Gestión del conocimiento</t>
  </si>
  <si>
    <t>Diseñar e implementar una estrategia de identificación y sistematización de las lecciones aprendidas y buenas prácticas de promoción del cambio cultural al interior de la entidad para fortalecer su aplicación a futuro y mejorar el diseño de estrategias posteriores.</t>
  </si>
  <si>
    <t>Lecciones aprendidas y buenas prácticas de promoción del cambio cultural</t>
  </si>
  <si>
    <t>Integridad — Pedagogía: Sensibilización y capacitación</t>
  </si>
  <si>
    <t>Realizar estrategias de comunicación (por diferentes medios) y sensibilización relacionadas con los temas de integridad.</t>
  </si>
  <si>
    <t>Estrategia de comunicación de temas de integridad</t>
  </si>
  <si>
    <t>Integridad — Articulación con actores clave o grupos de valor</t>
  </si>
  <si>
    <t>Adelantar escenarios de diálogo para profundizar en conceptos, perspectivas y herramientas de promoción de la integridad pública.</t>
  </si>
  <si>
    <t>Escenarios de dialogo de promoción de la integridad</t>
  </si>
  <si>
    <t>Conflicto de intereses — Condiciones institucionales: Comité de Gestión y Desempeño</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</si>
  <si>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</si>
  <si>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Dependencia responsable de orientar los conflictos de intereses</t>
  </si>
  <si>
    <r>
      <rPr>
        <b/>
        <sz val="11"/>
        <rFont val="Calibri"/>
        <family val="2"/>
        <scheme val="minor"/>
      </rPr>
      <t>2022-05-06:</t>
    </r>
    <r>
      <rPr>
        <sz val="11"/>
        <rFont val="Calibri"/>
        <family val="2"/>
        <scheme val="minor"/>
      </rPr>
      <t xml:space="preserve"> en Comité Institucional de Gestión y Desempeño del 2 de mayo de 2022 las dependencias responsables: Los asuntos relativos al conflicto de intereses que pueda surgir en los servidores públicos está bajo responsabilidad del GIT Talento Humano de la Subdirección Administrativa y Financiera y los relativos al conflicto de intereses en el proceso Gestión Contractual están a cargo del GIT Contratación de la Secretaría General. En el documento Roles y responsabilidades del equipo impulsor de la política de integridad se formalizaron estas responsabilidades (D-GTH-09).
</t>
    </r>
    <r>
      <rPr>
        <b/>
        <sz val="11"/>
        <rFont val="Calibri"/>
        <family val="2"/>
        <scheme val="minor"/>
      </rPr>
      <t>2022-04-22:</t>
    </r>
    <r>
      <rPr>
        <sz val="11"/>
        <rFont val="Calibri"/>
        <family val="2"/>
        <scheme val="minor"/>
      </rPr>
      <t xml:space="preserve"> mediante 190–MEM2204–3160 se solicitó la designación de un abogado por parte de la Secretaría General para acompañar lo relativo al conflicto de intereses en la gestión contractual.</t>
    </r>
  </si>
  <si>
    <r>
      <t xml:space="preserve">Conflicto de intereses </t>
    </r>
    <r>
      <rPr>
        <sz val="11"/>
        <rFont val="Arial"/>
        <family val="2"/>
      </rPr>
      <t>—</t>
    </r>
    <r>
      <rPr>
        <sz val="11"/>
        <rFont val="Calibri"/>
        <family val="2"/>
      </rPr>
      <t xml:space="preserve"> </t>
    </r>
    <r>
      <rPr>
        <sz val="11"/>
        <rFont val="Calibri"/>
        <family val="2"/>
        <scheme val="minor"/>
      </rPr>
      <t>Condiciones institucionales: Comité de Gestión y Desempeño</t>
    </r>
  </si>
  <si>
    <t>Gestionar a través del  Comité Institucional de Gestión y Desempeño  el grupo de trabajo para la implementación de la política de integridad pública (MIPG): Código de integridad y la gestión de conflictos de intereses</t>
  </si>
  <si>
    <t>Equipo de trabajo para la implementación de la política de integridad y la gestión del conflicto de intereses</t>
  </si>
  <si>
    <t>GIT Talento Humano (lo relativo al código de integridad)</t>
  </si>
  <si>
    <r>
      <t>2022-03-23:</t>
    </r>
    <r>
      <rPr>
        <sz val="11"/>
        <rFont val="Calibri"/>
        <family val="2"/>
        <scheme val="minor"/>
      </rPr>
      <t xml:space="preserve"> se han realizado 4 sesiones para evaluar los avances en la política de integridad, se invitará a personal de la Secretaría General para asuntos relativos al conflicto de intereses.
Desde la Subdirección de Planeación se incluirá en la agenda del Comité este asunto.</t>
    </r>
  </si>
  <si>
    <t>Hacer seguimiento a la implementación de la estrategia de gestión de conflicto de intereses a través del Comité Institucional de Gestión y Desempeño</t>
  </si>
  <si>
    <t>Acta del Comité Institucional de Gestión y Desempeño con seguimiento a la estrategia de conflicto de intereses</t>
  </si>
  <si>
    <t>Conflicto de intereses — Condiciones institucionales: Procesos y procedimientos</t>
  </si>
  <si>
    <t>Identificar las áreas con riesgo de posibles conflictos de intereses en los procesos o dependencias</t>
  </si>
  <si>
    <t>Áreas con riesgo de posibles conflictos de intereses</t>
  </si>
  <si>
    <r>
      <rPr>
        <b/>
        <sz val="11"/>
        <color theme="1"/>
        <rFont val="Calibri"/>
        <family val="2"/>
        <scheme val="minor"/>
      </rPr>
      <t>2022-03-23:</t>
    </r>
    <r>
      <rPr>
        <sz val="11"/>
        <color theme="1"/>
        <rFont val="Calibri"/>
        <family val="2"/>
        <scheme val="minor"/>
      </rPr>
      <t xml:space="preserve"> se partirá de los 18 procesos del SGI y se especificará cuales de ellos son susceptibles al conflicto de intereses (180-MEM2202-1460 y 180-MEM2010-7170).</t>
    </r>
  </si>
  <si>
    <t>Organizar e implementar un canal de comunicación interno (correo, buzón, intranet) para recibir los impedimentos o recusaciones</t>
  </si>
  <si>
    <t>Correo para recibir impedimentos o recusaciones por conflictos de intereses</t>
  </si>
  <si>
    <t>GIT TIC</t>
  </si>
  <si>
    <r>
      <rPr>
        <b/>
        <sz val="11"/>
        <rFont val="Calibri"/>
        <family val="2"/>
        <scheme val="minor"/>
      </rPr>
      <t>2022-03-23:</t>
    </r>
    <r>
      <rPr>
        <sz val="11"/>
        <rFont val="Calibri"/>
        <family val="2"/>
        <scheme val="minor"/>
      </rPr>
      <t xml:space="preserve"> en el proceso Gestión Contractual depende de la etapa en la que se presente el conflicto. Se trabajará articulado con la acción 6.19.</t>
    </r>
  </si>
  <si>
    <t>Ajustar el manual de contratación de la entidad con orientaciones para que los servidores y  contratistas realicen su declaración de conflictos de intereses</t>
  </si>
  <si>
    <t>Manual de contratación actualizado con declaración de conflicto de intereses</t>
  </si>
  <si>
    <r>
      <t>2022-03-23:</t>
    </r>
    <r>
      <rPr>
        <sz val="11"/>
        <rFont val="Calibri"/>
        <family val="2"/>
        <scheme val="minor"/>
      </rPr>
      <t xml:space="preserve"> enviar el Manual en formato editable y referenciar de ser posible con otras entidades.</t>
    </r>
  </si>
  <si>
    <t xml:space="preserve">Establecer el procedimiento interno para el manejo y declaración de conflictos de intereses de conformidad con el artículo 12 de la Ley 1437 de 2011. </t>
  </si>
  <si>
    <t>Procedimiento de gestión de conflicto de intereses</t>
  </si>
  <si>
    <r>
      <rPr>
        <b/>
        <sz val="11"/>
        <rFont val="Calibri"/>
        <family val="2"/>
        <scheme val="minor"/>
      </rPr>
      <t xml:space="preserve">2023-03-23: </t>
    </r>
    <r>
      <rPr>
        <sz val="11"/>
        <rFont val="Calibri"/>
        <family val="2"/>
        <scheme val="minor"/>
      </rPr>
      <t>considerar en el procedimiento la acción 6.20</t>
    </r>
  </si>
  <si>
    <t>Conflicto de intereses — Pedagogía al interior de la entidad: Capacitación</t>
  </si>
  <si>
    <t>Capacitar al personal sobre la identificación y gestión de conflictos de intereses, su declaración proactiva, el cumplimiento de la Ley 2013 de 2019 y el trámite de los impedimentos y recusaciones de acuerdo al artículo 12 de la Ley 1437 de 2011 a través del plan de capacitación institucional.</t>
  </si>
  <si>
    <t>Personal formado en la identificación y gestión de conflictos de intereses</t>
  </si>
  <si>
    <t>Conflicto de intereses — Seguimiento y evaluación: Declaración de bienes, rentas y conflictos de intereses Ley 2013 de 2019</t>
  </si>
  <si>
    <t>Garantizar que el 100 % de servidores públicos de la entidad obligados por la Ley 2013 de 2019 publiquen la declaración de bienes, rentas y conflicto de intereses en el aplicativo establecido por Función Pública.</t>
  </si>
  <si>
    <t>Registros en Aplicativo por la Integridad Pública</t>
  </si>
  <si>
    <r>
      <rPr>
        <b/>
        <sz val="11"/>
        <rFont val="Calibri"/>
        <family val="2"/>
        <scheme val="minor"/>
      </rPr>
      <t>2022-04-27.</t>
    </r>
    <r>
      <rPr>
        <sz val="11"/>
        <rFont val="Calibri"/>
        <family val="2"/>
        <scheme val="minor"/>
      </rPr>
      <t xml:space="preserve"> Se expidió Circular 190-CIR2204-9: Actualización declaración de bienes y rentas en SIGEP II y conflicto de intereses – DAFP.</t>
    </r>
  </si>
  <si>
    <t>Garantizar que el 100 % de contratistas de la entidad obligados por la Ley 2013 de 2019 publiquen la declaración de bienes, rentas y conflicto de intereses en el aplicativo establecido por Función Pública.</t>
  </si>
  <si>
    <r>
      <t>2022-03-23:</t>
    </r>
    <r>
      <rPr>
        <sz val="11"/>
        <rFont val="Calibri"/>
        <family val="2"/>
        <scheme val="minor"/>
      </rPr>
      <t xml:space="preserve"> en Sigep II los contratistas deben actualizar la declaración de bienes, rentas y conflicto de intereses, lo que es causal de impedimento para la formalización de los contratos.
En los tres primeros meses de iniciado el contrato se debe verificar la actualización de la hoja de vida en Sigep II, de igual forma es un requisito de la liquidación. Considerar en el procedimiento o en el Manual.
Para servidores públicos a través del GIT Talento Humano.</t>
    </r>
  </si>
  <si>
    <t>Conflicto de intereses — Seguimiento y evaluación: Registro de las declaraciones de conflictos de intereses</t>
  </si>
  <si>
    <t>Realizar seguimiento y monitoreo al registro de conflictos de intereses que han surtido tramite (servidores públicos).</t>
  </si>
  <si>
    <t>Seguimiento y monitoreo al registro de conflictos de intereses han surtido tramite.</t>
  </si>
  <si>
    <t>Realizar seguimiento y monitoreo al registro de conflictos de intereses que han surtido tramite (contratistas).</t>
  </si>
  <si>
    <r>
      <t>2023-03-23:</t>
    </r>
    <r>
      <rPr>
        <sz val="11"/>
        <rFont val="Calibri"/>
        <family val="2"/>
        <scheme val="minor"/>
      </rPr>
      <t xml:space="preserve"> se debe esperar a formalizar el canal de comunicación, es decir, el 30 de junio.</t>
    </r>
  </si>
  <si>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</si>
  <si>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Informe de seguimiento y control a la implementación de las estrategias de gestión preventiva del conflicto de intereses</t>
  </si>
  <si>
    <t>Conflicto de intereses — Seguimiento y evaluación: Articulación con actores clave o grupos de valor</t>
  </si>
  <si>
    <t>Realizar iniciativas de involucramiento de la ciudadanía en la consulta y seguimiento de las declaraciones realizadas por servidores públicos y contratistas  en el Aplicativo por la Integridad - Sigep II.</t>
  </si>
  <si>
    <t>Link que remite a las declaraciones en el Aplicativo por la Integridad</t>
  </si>
  <si>
    <t>Adelantar ejercicios de socialización de la normatividad y horizonte estratégico de la gestión preventiva de conflictos de interés con la ciudadanía y el sector privado.</t>
  </si>
  <si>
    <t xml:space="preserve">Link de socialización de la normatividad y horizonte estratégico de la gestión preventiva de conflictos de interés </t>
  </si>
  <si>
    <t>Total</t>
  </si>
  <si>
    <t xml:space="preserve">
</t>
  </si>
  <si>
    <t>Eliminadas</t>
  </si>
  <si>
    <t>Implementar acciones relacionadas con el acceso a las instalaciones de la corporación a personas con movilidad reducida (NTC 6047) en el marco de la actividad 10.2.12 del Plan de Acción 2020-2023: Formulación e implementación del Plan maestro de infraestructura física.</t>
  </si>
  <si>
    <t>Proceso</t>
  </si>
  <si>
    <t>Escenario de conflicto de intereses</t>
  </si>
  <si>
    <t>Control</t>
  </si>
  <si>
    <t>A quién se debe comunicar el impedimento o recusación</t>
  </si>
  <si>
    <t>180-MEM2202-1460 y 180-MEM2010-7170</t>
  </si>
  <si>
    <t>Actividad</t>
  </si>
  <si>
    <t>Semestre I</t>
  </si>
  <si>
    <t>Semestre II</t>
  </si>
  <si>
    <t>Presentar al Consejo Directivo de la Corporación el informe semestral de avance en la ejecución del Plan de Acción 2020-2023 de conformidad con el artículo 9 de la (Resolución 667, 2016)</t>
  </si>
  <si>
    <t>Antes del 30 de julio</t>
  </si>
  <si>
    <t>Presentar ante el Consejo Directivo y enviar al MADS el informe anual de avance en la ejecución del Plan de Acción 2020-2023 de conformidad con el artículo 9 de la (Resolución 667, 2016)</t>
  </si>
  <si>
    <t>Antes del 28 de febrero</t>
  </si>
  <si>
    <t>Realizar audiencia pública para presentar ante el Consejo Directivo y la comunidad en general el estado de nivel de cumplimiento del Plan de Acción 2020-2023 y su aporte al cumplimiento del PGAR 2020-2031 de conformidad con el artículo 2.2.8.6.4.11 del (Decreto 1076, 2015)</t>
  </si>
  <si>
    <t>A más tardar el 30 de abril</t>
  </si>
  <si>
    <t>A más tardar el 31 de diciembre</t>
  </si>
  <si>
    <t/>
  </si>
  <si>
    <t>Nombre de la entidad:</t>
  </si>
  <si>
    <t>Corantioquia</t>
  </si>
  <si>
    <t>Sector administrativo:</t>
  </si>
  <si>
    <t>Ambiente y Desarrollo Sostenible</t>
  </si>
  <si>
    <t>Orden:</t>
  </si>
  <si>
    <t>Nacional</t>
  </si>
  <si>
    <t>Departamento:</t>
  </si>
  <si>
    <t>Antioquia</t>
  </si>
  <si>
    <t>Año vigencia:</t>
  </si>
  <si>
    <t>Municipio:</t>
  </si>
  <si>
    <t>Medellín</t>
  </si>
  <si>
    <t>DATOS TRÁMITES A RACIONALIZAR</t>
  </si>
  <si>
    <t>ACCIONES DE RACIONALIZACIÓN A DESARROLLAR</t>
  </si>
  <si>
    <t>PLAN DE EJECUCIÓN</t>
  </si>
  <si>
    <t>Tipo</t>
  </si>
  <si>
    <t>Número</t>
  </si>
  <si>
    <t>Nombre</t>
  </si>
  <si>
    <t>Situación actual</t>
  </si>
  <si>
    <t>Mejora por implementar</t>
  </si>
  <si>
    <t>Beneficio al ciudadano o entidad</t>
  </si>
  <si>
    <t>Tipo racionalización</t>
  </si>
  <si>
    <t>Acciones racionalización</t>
  </si>
  <si>
    <t>Fecha
inicio</t>
  </si>
  <si>
    <t>Fecha final racionalización</t>
  </si>
  <si>
    <t>Responsable</t>
  </si>
  <si>
    <t>Justificación</t>
  </si>
  <si>
    <t>Modelo Único – Hijo</t>
  </si>
  <si>
    <t>72146
28098
27967
28124
76945
76809</t>
  </si>
  <si>
    <t>Licencia ambiental (72146), concesión de aguas subterráneas (28098) y superficiales (27967), permisos de vertimientos (28124), Permiso o autorización para aprovechamiento forestal de árboles aislados (76945) y Permiso para el aprovechamiento forestal de bosques naturales únicos, persistentes y domésticos (76809)</t>
  </si>
  <si>
    <t>Inscrito</t>
  </si>
  <si>
    <t>Administrativa</t>
  </si>
  <si>
    <t>Estandarización de trámites u otros procedimientos administrativos</t>
  </si>
  <si>
    <t>Implementar la generación en línea del certificado de beneficios tributarios por inversión ambiental</t>
  </si>
  <si>
    <t>n.° solicitudes resueltas</t>
  </si>
  <si>
    <t>Trámite</t>
  </si>
  <si>
    <t>2018</t>
  </si>
  <si>
    <t>2019</t>
  </si>
  <si>
    <t>2020</t>
  </si>
  <si>
    <t>2021-09-30</t>
  </si>
  <si>
    <t>Suma de 2021-09-30</t>
  </si>
  <si>
    <t>Suma de 2020</t>
  </si>
  <si>
    <t>Suma de 2019</t>
  </si>
  <si>
    <t xml:space="preserve">Permiso de recolección de especímenes de especies silvestres de la diversidad biológica con fines de investigación científica no comercial </t>
  </si>
  <si>
    <t>Sin datos</t>
  </si>
  <si>
    <t>Concesión de aguas superficiales</t>
  </si>
  <si>
    <t>Permiso de ocupación de cauces, playas y lechos</t>
  </si>
  <si>
    <t>Permiso de emisión atmosférica para fuentes fijas</t>
  </si>
  <si>
    <t>Plan de contingencia para el manejo de derrames de hidrocarburos o sustancias nocivas</t>
  </si>
  <si>
    <t>Registro del libro de operaciones forestales</t>
  </si>
  <si>
    <t>Concesión de aguas subterráneas</t>
  </si>
  <si>
    <t>Permiso ambiental para jardines botánicos</t>
  </si>
  <si>
    <t>Inscripción en el registro de generadores de residuos o desechos peligrosos</t>
  </si>
  <si>
    <t>Acreditación o Certificación de las inversiones realizadas en control, conservación y mejoramiento del medio ambiente para obtener descuento en el impuesto sobre la renta</t>
  </si>
  <si>
    <t>Permiso de vertimientos</t>
  </si>
  <si>
    <t>Permiso de prospección y exploración de aguas subterráneas</t>
  </si>
  <si>
    <t>Licencia ambiental</t>
  </si>
  <si>
    <t>Análisis de muestra de agua</t>
  </si>
  <si>
    <t>Plan de saneamiento y manejo de vertimientos</t>
  </si>
  <si>
    <t>Salvoconducto único nacional para la movilización de especímenes de la diversidad biológica</t>
  </si>
  <si>
    <t>Certificación ambiental para la habilitación de los centros de diagnóstico automotor</t>
  </si>
  <si>
    <t>Permiso para el aprovechamiento forestal de bosques naturales únicos, persistentes y domésticos</t>
  </si>
  <si>
    <t>Registro de plantaciones forestales protectoras</t>
  </si>
  <si>
    <t>Permiso o autorización para aprovechamiento forestal de árboles aislados</t>
  </si>
  <si>
    <t>Certificación para importar o exportar productos forestales en segundo grado de transformación y los productos de la flora silvestre no obtenidos mediante aprovechamiento del medio natural</t>
  </si>
  <si>
    <t>Certificación ambiental para la desintegración vehicular</t>
  </si>
  <si>
    <t>Permiso ambiental para zoológicos</t>
  </si>
  <si>
    <t>Permiso de caza</t>
  </si>
  <si>
    <t>2. Riesgo</t>
  </si>
  <si>
    <t>Oficinas Territoriales</t>
  </si>
  <si>
    <t>Control Interno Disciplinario</t>
  </si>
  <si>
    <t>GIT Recursos Físicos</t>
  </si>
  <si>
    <t>Área Financiera</t>
  </si>
  <si>
    <t>GITApoyo a la Supervisión e Interventoria</t>
  </si>
  <si>
    <t>GIT Talento Humano</t>
  </si>
  <si>
    <t>Subdirección de Participación y Cultura</t>
  </si>
  <si>
    <t>GIT Gestión de Cobro y Procesos Administrativos de Jurisdicción Coactiva</t>
  </si>
  <si>
    <t xml:space="preserve">GIT Representación Administrativa y Judicial </t>
  </si>
  <si>
    <t>GIT Laboratorio Ambiental</t>
  </si>
  <si>
    <t>Posibilidad de exigir o recibir dádivas por adelantar y/o acelerar trámites en la corporación o no generar sanciones, en beneficio propio o de un tercero (incluye el cobro por la realización de trámites y servicios).</t>
  </si>
  <si>
    <t>x</t>
  </si>
  <si>
    <r>
      <t xml:space="preserve">Posibilidad de obstaculizar y/o dilatar el otorgamiento de una licencia o permiso, en beneficio propio o de un particular. </t>
    </r>
    <r>
      <rPr>
        <b/>
        <sz val="10"/>
        <rFont val="Arial"/>
        <family val="2"/>
      </rPr>
      <t>(Control 5)</t>
    </r>
  </si>
  <si>
    <r>
      <t>Posibilidad de uso o destinación indebida de los bienes y recursos corporativos para favorecer un interés propio o de terceros (incluye la venta o compra de bienes).</t>
    </r>
    <r>
      <rPr>
        <b/>
        <sz val="10"/>
        <rFont val="Arial"/>
        <family val="2"/>
      </rPr>
      <t xml:space="preserve"> (Control 6, 149, acción 1.2)</t>
    </r>
  </si>
  <si>
    <r>
      <t>Posibilidad de vincular y contratar personal sin el cumplimiento de requisitos o con documentación falsa, por criterios regionalistas, clientelistas o afinidades personales, para beneficiar intereses personales o particulares.</t>
    </r>
    <r>
      <rPr>
        <b/>
        <sz val="10"/>
        <rFont val="Arial"/>
        <family val="2"/>
      </rPr>
      <t xml:space="preserve"> (Acción 1.5)</t>
    </r>
    <r>
      <rPr>
        <sz val="10"/>
        <rFont val="Arial"/>
        <family val="2"/>
      </rPr>
      <t xml:space="preserve">
</t>
    </r>
  </si>
  <si>
    <r>
      <t xml:space="preserve">Posibilidad de aprovechar inadecuadamente los escenarios institucionales o de participación ciudadana para la gestión de asuntos de interés político, personal o particular </t>
    </r>
    <r>
      <rPr>
        <b/>
        <sz val="10"/>
        <rFont val="Arial"/>
        <family val="2"/>
      </rPr>
      <t>(Control 14)</t>
    </r>
  </si>
  <si>
    <r>
      <t xml:space="preserve">Posibilidad de manejar y administrar inadecuadamente el recaudo para favorecer un interés personal o privado </t>
    </r>
    <r>
      <rPr>
        <b/>
        <sz val="10"/>
        <rFont val="Arial"/>
        <family val="2"/>
      </rPr>
      <t>(Control 15, 17)</t>
    </r>
  </si>
  <si>
    <r>
      <t xml:space="preserve">Posibilidad de manipular registros en el sistema de información financiero para favorecer un interés personal o particular. </t>
    </r>
    <r>
      <rPr>
        <b/>
        <sz val="10"/>
        <rFont val="Arial"/>
        <family val="2"/>
      </rPr>
      <t>(Control 17)</t>
    </r>
  </si>
  <si>
    <t>Posibilidad de manipular los fundamentos jurídicos, causales de contratación o factores de selección de los procesos contractuales que se adelantan en la entidad en beneficio personal o de un privado.</t>
  </si>
  <si>
    <r>
      <t xml:space="preserve">Posible dilación de las gestiones de cobro con el propósito de obtener el vencimiento de términos y la prescripción de la acción de cobro para favorecer el interés personal o de un particular. </t>
    </r>
    <r>
      <rPr>
        <b/>
        <sz val="10"/>
        <rFont val="Arial"/>
        <family val="2"/>
      </rPr>
      <t>(Control 19)</t>
    </r>
  </si>
  <si>
    <r>
      <t xml:space="preserve">Posible acción u omisión en las actuaciones de representación judicial para beneficio personal o de un tercero. </t>
    </r>
    <r>
      <rPr>
        <b/>
        <sz val="10"/>
        <rFont val="Arial"/>
        <family val="2"/>
      </rPr>
      <t>(Control 21)</t>
    </r>
  </si>
  <si>
    <r>
      <t xml:space="preserve">Posibles irregularidades en los procesos de cobro coactivo, trámites y servicios prestados por la corporación en beneficio personal o de un privado (incluye decisiones ajustadas a intereses particulares, desconocimiento de la ley mediante interpretaciones subjetivas para evitar su aplicación, procesos sin ajuste a las normas, tráfico de influencias). </t>
    </r>
    <r>
      <rPr>
        <b/>
        <sz val="10"/>
        <rFont val="Arial"/>
        <family val="2"/>
      </rPr>
      <t>(Control 4)</t>
    </r>
  </si>
  <si>
    <t>Posible toma de decisiones sesgada por conflicto de interés en un trámite, servicio y/o contrato en favorecimiento personal o de un tercero. (Acción 6.4 PAAC)</t>
  </si>
  <si>
    <t>Manipulación de muestras o resultados de análisis por intereses particulares o presiones indebidas</t>
  </si>
  <si>
    <t>Gestión de la Información y el conocimiento GIC</t>
  </si>
  <si>
    <t>Recursos Físicos</t>
  </si>
  <si>
    <t>Subdirección de Ecosistemas</t>
  </si>
  <si>
    <t>Componentes</t>
  </si>
  <si>
    <r>
      <rPr>
        <b/>
        <sz val="11"/>
        <rFont val="Calibri"/>
        <family val="2"/>
        <scheme val="minor"/>
      </rPr>
      <t xml:space="preserve">2022-10-12: </t>
    </r>
    <r>
      <rPr>
        <sz val="11"/>
        <rFont val="Calibri"/>
        <family val="2"/>
        <scheme val="minor"/>
      </rPr>
      <t>se cuenta con el documento Riesgos de posibles conflictos de interés (F-GTH-79)</t>
    </r>
  </si>
  <si>
    <r>
      <rPr>
        <b/>
        <sz val="11"/>
        <rFont val="Calibri"/>
        <family val="2"/>
        <scheme val="minor"/>
      </rPr>
      <t>2022-10-12:</t>
    </r>
    <r>
      <rPr>
        <sz val="11"/>
        <rFont val="Calibri"/>
        <family val="2"/>
        <scheme val="minor"/>
      </rPr>
      <t xml:space="preserve"> se dispone del correo integridad@corantioquia.gov.co</t>
    </r>
  </si>
  <si>
    <r>
      <rPr>
        <b/>
        <sz val="11"/>
        <rFont val="Calibri"/>
        <family val="2"/>
        <scheme val="minor"/>
      </rPr>
      <t>2022-10-12:</t>
    </r>
    <r>
      <rPr>
        <sz val="11"/>
        <rFont val="Calibri"/>
        <family val="2"/>
        <scheme val="minor"/>
      </rPr>
      <t xml:space="preserve"> se dispone del borrador del procedimiento, está pendiente la aprobación por parte del secretario general y del subdirector administrativo y financiero.</t>
    </r>
  </si>
  <si>
    <r>
      <rPr>
        <b/>
        <sz val="11"/>
        <rFont val="Calibri"/>
        <family val="2"/>
        <scheme val="minor"/>
      </rPr>
      <t>2022-10-12:</t>
    </r>
    <r>
      <rPr>
        <sz val="11"/>
        <rFont val="Calibri"/>
        <family val="2"/>
        <scheme val="minor"/>
      </rPr>
      <t xml:space="preserve"> en el marco del día nacional del servidor público se socializó la política de integridad (Código de integridad y conflicto de intereses)</t>
    </r>
  </si>
  <si>
    <r>
      <rPr>
        <b/>
        <sz val="11"/>
        <rFont val="Calibri"/>
        <family val="2"/>
        <scheme val="minor"/>
      </rPr>
      <t xml:space="preserve">2022-10-12: </t>
    </r>
    <r>
      <rPr>
        <sz val="11"/>
        <rFont val="Calibri"/>
        <family val="2"/>
        <scheme val="minor"/>
      </rPr>
      <t>no se han recibido declaraciones de conflictos de intereses por parte de contratistas.</t>
    </r>
  </si>
  <si>
    <r>
      <t>2022-11-22:</t>
    </r>
    <r>
      <rPr>
        <sz val="11"/>
        <rFont val="Calibri"/>
        <family val="2"/>
        <scheme val="minor"/>
      </rPr>
      <t xml:space="preserve"> la información se encuentra en la página web.</t>
    </r>
  </si>
  <si>
    <t>Actualizar la señalización de la Sede Central incorporando información básica en lenguaje Emberá.</t>
  </si>
  <si>
    <r>
      <t xml:space="preserve">2022-11-22: </t>
    </r>
    <r>
      <rPr>
        <sz val="11"/>
        <rFont val="Calibri"/>
        <family val="2"/>
        <scheme val="minor"/>
      </rPr>
      <t>si bien algunos servidores públicos realizaron el curso, no se cuenta con una cobertura del  100 %.</t>
    </r>
  </si>
  <si>
    <r>
      <rPr>
        <b/>
        <sz val="11"/>
        <rFont val="Calibri"/>
        <family val="2"/>
        <scheme val="minor"/>
      </rPr>
      <t>2022-11-21:</t>
    </r>
    <r>
      <rPr>
        <sz val="11"/>
        <rFont val="Calibri"/>
        <family val="2"/>
        <scheme val="minor"/>
      </rPr>
      <t xml:space="preserve"> el informe de Ley de Cuotas se diligencia en línea en aplicativo de Función Pública. No se conoce normativa que oriente su publicación en el portal de la entidad.</t>
    </r>
  </si>
  <si>
    <r>
      <rPr>
        <b/>
        <sz val="11"/>
        <rFont val="Calibri"/>
        <family val="2"/>
        <scheme val="minor"/>
      </rPr>
      <t xml:space="preserve">2022-11-21: </t>
    </r>
    <r>
      <rPr>
        <sz val="11"/>
        <rFont val="Calibri"/>
        <family val="2"/>
        <scheme val="minor"/>
      </rPr>
      <t>se dispone de acceso a los planes temáticos y misionales y su información anexa desde el CIA.</t>
    </r>
  </si>
  <si>
    <r>
      <rPr>
        <b/>
        <sz val="11"/>
        <rFont val="Calibri"/>
        <family val="2"/>
        <scheme val="minor"/>
      </rPr>
      <t xml:space="preserve">2022-11-21: </t>
    </r>
    <r>
      <rPr>
        <sz val="11"/>
        <rFont val="Calibri"/>
        <family val="2"/>
        <scheme val="minor"/>
      </rPr>
      <t>se instaló un pluging para posicionar la página en los motores de busqueda. El SEO está en implementación en todas las páginas del sitio web, se espera para fin de año dar por cumplida.</t>
    </r>
  </si>
  <si>
    <r>
      <t>2022-11-22:</t>
    </r>
    <r>
      <rPr>
        <sz val="11"/>
        <rFont val="Calibri"/>
        <family val="2"/>
        <scheme val="minor"/>
      </rPr>
      <t xml:space="preserve"> la minuta de contrato dispone de la clausula de tratamiento de datos personales, sin embargo, desde el GIT GIC se está verificando periódicamente que no sea eliminada.</t>
    </r>
  </si>
  <si>
    <r>
      <t>2022-11-22:</t>
    </r>
    <r>
      <rPr>
        <sz val="11"/>
        <rFont val="Calibri"/>
        <family val="2"/>
        <scheme val="minor"/>
      </rPr>
      <t xml:space="preserve"> se encuentra en desarrollo. Pasará para el PTEP 2023.</t>
    </r>
  </si>
  <si>
    <r>
      <t>2022-11-22:</t>
    </r>
    <r>
      <rPr>
        <sz val="11"/>
        <rFont val="Calibri"/>
        <family val="2"/>
        <scheme val="minor"/>
      </rPr>
      <t xml:space="preserve"> se cuenta con la información de Sigep.</t>
    </r>
    <r>
      <rPr>
        <b/>
        <sz val="11"/>
        <rFont val="Calibri"/>
        <family val="2"/>
        <scheme val="minor"/>
      </rPr>
      <t xml:space="preserve"> </t>
    </r>
    <r>
      <rPr>
        <sz val="11"/>
        <rFont val="Calibri"/>
        <family val="2"/>
        <scheme val="minor"/>
      </rPr>
      <t>Para el  de noviembre se publicará en la página.</t>
    </r>
  </si>
  <si>
    <t>Señalización Sede Central lengua nativa</t>
  </si>
  <si>
    <t>Publicar en el portal el formulario electrónico como mecanismo de participación para la construcción del PTEP.</t>
  </si>
  <si>
    <t>Implementar plan de trabajo de la política de integridad 2023</t>
  </si>
  <si>
    <t>Incorporar como requisito para la firma de contratos de servicios profesionales y de apoyo a la gestión que los contratistas de la entidad obligados por la Ley 2013 de 2019 publiquen la declaración de bienes, rentas y conflicto de intereses en el aplicativo establecido por Función Pública.</t>
  </si>
  <si>
    <t>Plan de trabajo de la política de integridad implementado</t>
  </si>
  <si>
    <t>Lista de chequeo de contratos servicios profesionales y de apoyo a la gestión con el requisito de publicación de la declaración de bienes, rentas y conflicto de intereses en el aplicativo establecido por Función Pública.</t>
  </si>
  <si>
    <t>Oficina Asesora de Comunicaciones y dependencias misionales</t>
  </si>
  <si>
    <t>Generar orientaciones que permitan que los diferentes productos corporativos se realicen en un lenguaje amigable para los actores del territorio (Educomunicación).</t>
  </si>
  <si>
    <t>Documento con orientaciones</t>
  </si>
  <si>
    <t>1.1</t>
  </si>
  <si>
    <t>1.2</t>
  </si>
  <si>
    <t>1.3</t>
  </si>
  <si>
    <t>Definir medidas para mitigar riesgos relacionados con el Lavado de Activos y Financiación del Terrorismo (LAFT)</t>
  </si>
  <si>
    <t>Controles para mitigar el LAFT</t>
  </si>
  <si>
    <r>
      <rPr>
        <b/>
        <sz val="11"/>
        <rFont val="Calibri"/>
        <family val="2"/>
        <scheme val="minor"/>
      </rPr>
      <t xml:space="preserve">2022-11-24: </t>
    </r>
    <r>
      <rPr>
        <sz val="11"/>
        <rFont val="Calibri"/>
        <family val="2"/>
        <scheme val="minor"/>
      </rPr>
      <t>Pendiente actualizar el módulo de preguntas frecuentes y articularlo con el de PQRSD.</t>
    </r>
  </si>
  <si>
    <r>
      <rPr>
        <b/>
        <sz val="11"/>
        <rFont val="Calibri"/>
        <family val="2"/>
        <scheme val="minor"/>
      </rPr>
      <t xml:space="preserve">2022-11-24: </t>
    </r>
    <r>
      <rPr>
        <sz val="11"/>
        <rFont val="Calibri"/>
        <family val="2"/>
        <scheme val="minor"/>
      </rPr>
      <t>el registro de los usuarios se realiza en base de datos de Excel.</t>
    </r>
  </si>
  <si>
    <t>Sanear las PQRSD de la Oficina Territorial Aburrá Norte</t>
  </si>
  <si>
    <r>
      <t>2022-11-24:</t>
    </r>
    <r>
      <rPr>
        <sz val="11"/>
        <rFont val="Calibri"/>
        <family val="2"/>
        <scheme val="minor"/>
      </rPr>
      <t xml:space="preserve"> con la adecuación de la página a tecnología Responsive es posible presentar PQRSD por este medio.</t>
    </r>
  </si>
  <si>
    <r>
      <t>2022-11-24:</t>
    </r>
    <r>
      <rPr>
        <sz val="11"/>
        <rFont val="Calibri"/>
        <family val="2"/>
        <scheme val="minor"/>
      </rPr>
      <t xml:space="preserve"> el personal del PAC recibió capacitación en habilidades blandas.</t>
    </r>
  </si>
  <si>
    <t>4.1</t>
  </si>
  <si>
    <t>4.2</t>
  </si>
  <si>
    <t>4.3</t>
  </si>
  <si>
    <t>4.4</t>
  </si>
  <si>
    <r>
      <t>2022-11-24:</t>
    </r>
    <r>
      <rPr>
        <sz val="11"/>
        <rFont val="Calibri"/>
        <family val="2"/>
        <scheme val="minor"/>
      </rPr>
      <t xml:space="preserve"> el tablero está generando las estadísticas.</t>
    </r>
  </si>
  <si>
    <r>
      <t>2022-11-24:</t>
    </r>
    <r>
      <rPr>
        <sz val="11"/>
        <rFont val="Calibri"/>
        <family val="2"/>
        <scheme val="minor"/>
      </rPr>
      <t xml:space="preserve"> realizar el cliente incógnito por varios canales.</t>
    </r>
  </si>
  <si>
    <t>4.5</t>
  </si>
  <si>
    <t>Al menos el 30 % (línea base 1600)</t>
  </si>
  <si>
    <r>
      <t>2022-11-24:</t>
    </r>
    <r>
      <rPr>
        <sz val="11"/>
        <rFont val="Calibri"/>
        <family val="2"/>
        <scheme val="minor"/>
      </rPr>
      <t xml:space="preserve"> se dispone de cotizaciones, pero es para mínimo 25 personas con una intensidad de  horas. No se dispone de registros de usuarios con este tipo de condición.</t>
    </r>
  </si>
  <si>
    <t>Videos del PAC en lenguaje de señas</t>
  </si>
  <si>
    <t>1 vez por semestre</t>
  </si>
  <si>
    <t>4 jornadas de capacitación de atención al ciudadano</t>
  </si>
  <si>
    <r>
      <t>2022-11-24:</t>
    </r>
    <r>
      <rPr>
        <sz val="11"/>
        <rFont val="Calibri"/>
        <family val="2"/>
        <scheme val="minor"/>
      </rPr>
      <t xml:space="preserve"> se envío memorando 090-MEM2211-8840.</t>
    </r>
  </si>
  <si>
    <t>4.6</t>
  </si>
  <si>
    <t>Implementar campaña de promoción del lenguaje claro en el marco del Plan de Comunicaciones del SGI.</t>
  </si>
  <si>
    <t>Campaña implementada</t>
  </si>
  <si>
    <r>
      <t>2022-11-24:</t>
    </r>
    <r>
      <rPr>
        <sz val="11"/>
        <rFont val="Calibri"/>
        <family val="2"/>
        <scheme val="minor"/>
      </rPr>
      <t xml:space="preserve"> se cuenta con la información dirigida al usuario actualizada (Manual del Usuario)</t>
    </r>
    <r>
      <rPr>
        <b/>
        <sz val="11"/>
        <rFont val="Calibri"/>
        <family val="2"/>
        <scheme val="minor"/>
      </rPr>
      <t>,</t>
    </r>
    <r>
      <rPr>
        <sz val="11"/>
        <rFont val="Calibri"/>
        <family val="2"/>
        <scheme val="minor"/>
      </rPr>
      <t xml:space="preserve"> con el personal del CAD capacitado</t>
    </r>
    <r>
      <rPr>
        <b/>
        <sz val="11"/>
        <rFont val="Calibri"/>
        <family val="2"/>
        <scheme val="minor"/>
      </rPr>
      <t xml:space="preserve"> </t>
    </r>
    <r>
      <rPr>
        <sz val="11"/>
        <rFont val="Calibri"/>
        <family val="2"/>
        <scheme val="minor"/>
      </rPr>
      <t xml:space="preserve">y  formato de PQRSD en línea.
</t>
    </r>
    <r>
      <rPr>
        <b/>
        <sz val="11"/>
        <rFont val="Calibri"/>
        <family val="2"/>
        <scheme val="minor"/>
      </rPr>
      <t>2022-12-07:</t>
    </r>
    <r>
      <rPr>
        <sz val="11"/>
        <rFont val="Calibri"/>
        <family val="2"/>
        <scheme val="minor"/>
      </rPr>
      <t xml:space="preserve">
Palabras clave:
</t>
    </r>
    <r>
      <rPr>
        <sz val="11"/>
        <rFont val="Calibri"/>
        <family val="2"/>
      </rPr>
      <t>→</t>
    </r>
    <r>
      <rPr>
        <sz val="9.9"/>
        <rFont val="Calibri"/>
        <family val="2"/>
      </rPr>
      <t xml:space="preserve"> </t>
    </r>
    <r>
      <rPr>
        <sz val="11"/>
        <rFont val="Calibri"/>
        <family val="2"/>
        <scheme val="minor"/>
      </rPr>
      <t xml:space="preserve">fomentar el uso de lenguaje claro: información al ciudadano (Manuales y protocolos), rendición de cuentas y espacios de participación.
→ oferta institucional
→ Contenido público más sencillo
→ líder lenguaje claro
→ capacitación
→ laboratorios de simplicidad
→ Grupos étnicos
</t>
    </r>
    <r>
      <rPr>
        <sz val="11"/>
        <rFont val="Calibri"/>
        <family val="2"/>
      </rPr>
      <t>→</t>
    </r>
    <r>
      <rPr>
        <sz val="9.9"/>
        <rFont val="Calibri"/>
        <family val="2"/>
      </rPr>
      <t xml:space="preserve"> Retroalimentación (tablero de recurrencia)
→ Sitios web o plataformas virtuales (Resolución 1519 de 2020)
→ Estrategia de comunicación interna y de cara a la ciudadanía
→ Prácticas internas de lenguaje
→ Diferentes canales (presencial, virtual y telefónico)
→ Comunicación verbal y no verbal</t>
    </r>
    <r>
      <rPr>
        <b/>
        <sz val="11"/>
        <rFont val="Calibri"/>
        <family val="2"/>
        <scheme val="minor"/>
      </rPr>
      <t xml:space="preserve">
</t>
    </r>
    <r>
      <rPr>
        <sz val="11"/>
        <rFont val="Calibri"/>
        <family val="2"/>
        <scheme val="minor"/>
      </rPr>
      <t>Realizar campaña con Tips de Lenguaje Claro.</t>
    </r>
    <r>
      <rPr>
        <b/>
        <sz val="11"/>
        <rFont val="Calibri"/>
        <family val="2"/>
        <scheme val="minor"/>
      </rPr>
      <t xml:space="preserve">
</t>
    </r>
    <r>
      <rPr>
        <sz val="11"/>
        <rFont val="Calibri"/>
        <family val="2"/>
        <scheme val="minor"/>
      </rPr>
      <t>Tips para el procedimiento de gestión de la información del SGI.
Las encuestas de evaluación tienen preguntas donde se indaga el lenguaje claro.</t>
    </r>
  </si>
  <si>
    <t>Cuenta de Acción</t>
  </si>
  <si>
    <t>Servicio de orientación al ciudadano</t>
  </si>
  <si>
    <t>Traducir los videos que se proyectan en los PAC a lenguaje de señas básico.</t>
  </si>
  <si>
    <t>Gestión integral del riesgo de corrupción</t>
  </si>
  <si>
    <t>Redes institucionales y canales de denuncia</t>
  </si>
  <si>
    <t>Legalidad e integridad</t>
  </si>
  <si>
    <t>Estado abierto</t>
  </si>
  <si>
    <t>Transparencia y acceso a la información</t>
  </si>
  <si>
    <t>Iniciativas adicionales</t>
  </si>
  <si>
    <t>Participación ciudadana y rendición de cuentas</t>
  </si>
  <si>
    <t>Realizar jornadas de capacitación en atención al ciudadano con las dependencias corporativas.</t>
  </si>
  <si>
    <t>4.7</t>
  </si>
  <si>
    <t>5.1</t>
  </si>
  <si>
    <t>5.2</t>
  </si>
  <si>
    <t>5.3</t>
  </si>
  <si>
    <t>6.1</t>
  </si>
  <si>
    <t>6.2</t>
  </si>
  <si>
    <t>6.3</t>
  </si>
  <si>
    <t>6.4</t>
  </si>
  <si>
    <t>6.5</t>
  </si>
  <si>
    <t>6.6</t>
  </si>
  <si>
    <t>7.1</t>
  </si>
  <si>
    <t>7.2</t>
  </si>
  <si>
    <t>7.3</t>
  </si>
  <si>
    <t>Implementar método de ciudadano incógnito en canales electrónicos: correo y WhatsApp.</t>
  </si>
  <si>
    <t>2.1</t>
  </si>
  <si>
    <t>3.1</t>
  </si>
  <si>
    <r>
      <rPr>
        <b/>
        <sz val="11"/>
        <color rgb="FF00B0F0"/>
        <rFont val="Calibri"/>
        <family val="2"/>
        <scheme val="minor"/>
      </rPr>
      <t>Sistema de Gestión Integral (SGI)</t>
    </r>
    <r>
      <rPr>
        <sz val="11"/>
        <color theme="1"/>
        <rFont val="Calibri"/>
        <family val="2"/>
        <scheme val="minor"/>
      </rPr>
      <t xml:space="preserve">
</t>
    </r>
    <r>
      <rPr>
        <b/>
        <sz val="11"/>
        <color theme="1"/>
        <rFont val="Calibri"/>
        <family val="2"/>
        <scheme val="minor"/>
      </rPr>
      <t>Medidas del Programa de Transparencia y Ética Pública (PTEP)</t>
    </r>
  </si>
  <si>
    <t>Gestión del Conocimiento y la Innovación</t>
  </si>
  <si>
    <t>Realizar segunda versión Concurso Innovambiente, como estrategia de innovación abierta.</t>
  </si>
  <si>
    <t>Al menos 1 solución innovadora para los retos ambientales que plantea la jurisdicción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</si>
</sst>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yyyy\-mm\-dd"/>
  </numFmts>
  <fonts count="36">
    <font>
      <sz val="11"/>
      <color theme="1"/>
      <name val="Calibri"/>
      <family val="2"/>
      <scheme val="minor"/>
    </font>
    <font>
      <sz val="11"/>
      <color theme="1"/>
      <name val="Arial"/>
      <family val="2"/>
    </font>
    <font>
      <b/>
      <sz val="11"/>
      <color theme="1"/>
      <name val="Calibri"/>
      <family val="2"/>
      <scheme val="minor"/>
    </font>
    <font>
      <sz val="11"/>
      <color rgb="FF000000"/>
      <name val="Calibri"/>
      <family val="2"/>
      <scheme val="minor"/>
    </font>
    <font>
      <b/>
      <sz val="11"/>
      <color rgb="FF000000"/>
      <name val="Calibri"/>
      <family val="2"/>
      <scheme val="minor"/>
    </font>
    <font>
      <sz val="9"/>
      <color indexed="81"/>
      <name val="Tahoma"/>
      <family val="2"/>
    </font>
    <font>
      <b/>
      <sz val="9"/>
      <color indexed="81"/>
      <name val="Tahoma"/>
      <family val="2"/>
    </font>
    <font>
      <sz val="11"/>
      <name val="Calibri"/>
      <family val="2"/>
      <scheme val="minor"/>
    </font>
    <font>
      <b/>
      <sz val="8"/>
      <color theme="1"/>
      <name val="Calibri"/>
      <family val="2"/>
      <scheme val="minor"/>
    </font>
    <font>
      <b/>
      <sz val="11"/>
      <color theme="0"/>
      <name val="Calibri"/>
      <family val="2"/>
      <scheme val="minor"/>
    </font>
    <font>
      <b/>
      <sz val="8"/>
      <name val="Arial"/>
      <family val="2"/>
    </font>
    <font>
      <sz val="10"/>
      <name val="Arial"/>
      <family val="2"/>
    </font>
    <font>
      <b/>
      <sz val="10"/>
      <color indexed="81"/>
      <name val="Tahoma"/>
      <family val="2"/>
    </font>
    <font>
      <sz val="10"/>
      <color indexed="81"/>
      <name val="Tahoma"/>
      <family val="2"/>
    </font>
    <font>
      <sz val="8"/>
      <color indexed="81"/>
      <name val="Tahoma"/>
      <family val="2"/>
    </font>
    <font>
      <b/>
      <sz val="10"/>
      <name val="Arial"/>
      <family val="2"/>
    </font>
    <font>
      <b/>
      <sz val="8"/>
      <color indexed="81"/>
      <name val="Tahoma"/>
      <family val="2"/>
    </font>
    <font>
      <sz val="10"/>
      <color theme="1"/>
      <name val="Arial Unicode MS"/>
      <family val="2"/>
    </font>
    <font>
      <b/>
      <sz val="11"/>
      <name val="Calibri"/>
      <family val="2"/>
      <scheme val="minor"/>
    </font>
    <font>
      <sz val="11"/>
      <name val="Arial"/>
      <family val="2"/>
    </font>
    <font>
      <sz val="11"/>
      <name val="Calibri"/>
      <family val="2"/>
    </font>
    <font>
      <b/>
      <sz val="12"/>
      <color indexed="59"/>
      <name val="SansSerif"/>
    </font>
    <font>
      <sz val="10"/>
      <color indexed="8"/>
      <name val="SansSerif"/>
    </font>
    <font>
      <b/>
      <sz val="12"/>
      <color indexed="8"/>
      <name val="SansSerif"/>
    </font>
    <font>
      <b/>
      <sz val="10"/>
      <color indexed="8"/>
      <name val="SansSerif"/>
    </font>
    <font>
      <sz val="12"/>
      <color indexed="8"/>
      <name val="SansSerif"/>
    </font>
    <font>
      <sz val="11"/>
      <color theme="0"/>
      <name val="Calibri"/>
      <family val="2"/>
      <scheme val="minor"/>
    </font>
    <font>
      <sz val="11"/>
      <color rgb="FF00B050"/>
      <name val="Calibri"/>
      <family val="2"/>
      <scheme val="minor"/>
    </font>
    <font>
      <sz val="11"/>
      <color theme="1"/>
      <name val="Calibri"/>
      <family val="2"/>
      <scheme val="minor"/>
    </font>
    <font>
      <sz val="11"/>
      <name val="Calibri"/>
      <family val="2"/>
      <scheme val="minor"/>
    </font>
    <font>
      <b/>
      <sz val="11"/>
      <name val="Calibri"/>
      <family val="2"/>
      <scheme val="minor"/>
    </font>
    <font>
      <sz val="9.9"/>
      <name val="Calibri"/>
      <family val="2"/>
    </font>
    <font>
      <sz val="11"/>
      <name val="Calibri"/>
      <family val="2"/>
      <scheme val="minor"/>
    </font>
    <font>
      <b/>
      <sz val="11"/>
      <name val="Calibri"/>
      <family val="2"/>
      <scheme val="minor"/>
    </font>
    <font>
      <sz val="8"/>
      <name val="Calibri"/>
      <family val="2"/>
      <scheme val="minor"/>
    </font>
    <font>
      <b/>
      <sz val="11"/>
      <color rgb="FF00B0F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7"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theme="6"/>
      </left>
      <right/>
      <top style="thin">
        <color theme="6"/>
      </top>
      <bottom/>
      <diagonal/>
    </border>
    <border>
      <left/>
      <right/>
      <top style="thin">
        <color theme="0" tint="-0.34998626667073579"/>
      </top>
      <bottom/>
      <diagonal/>
    </border>
    <border>
      <left/>
      <right/>
      <top style="thin">
        <color theme="0" tint="-0.34998626667073579"/>
      </top>
      <bottom style="thin">
        <color theme="0" tint="-0.34998626667073579"/>
      </bottom>
      <diagonal/>
    </border>
    <border>
      <left/>
      <right/>
      <top style="thin">
        <color theme="0"/>
      </top>
      <bottom style="thin">
        <color theme="0" tint="-0.34998626667073579"/>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thin">
        <color indexed="64"/>
      </left>
      <right style="thin">
        <color indexed="64"/>
      </right>
      <top/>
      <bottom/>
      <diagonal/>
    </border>
    <border>
      <left style="thin">
        <color indexed="64"/>
      </left>
      <right/>
      <top/>
      <bottom/>
      <diagonal/>
    </border>
    <border>
      <left style="medium">
        <color rgb="FF00B0F0"/>
      </left>
      <right/>
      <top/>
      <bottom/>
      <diagonal/>
    </border>
  </borders>
  <cellStyleXfs count="4">
    <xf numFmtId="0" fontId="0" fillId="0" borderId="0"/>
    <xf numFmtId="0" fontId="11" fillId="0" borderId="0"/>
    <xf numFmtId="0" fontId="1" fillId="0" borderId="0"/>
    <xf numFmtId="9" fontId="28" fillId="0" borderId="0" applyFont="0" applyFill="0" applyBorder="0" applyAlignment="0" applyProtection="0"/>
  </cellStyleXfs>
  <cellXfs count="119">
    <xf numFmtId="0" fontId="0" fillId="0" borderId="0" xfId="0"/>
    <xf numFmtId="0" fontId="0" fillId="0" borderId="1" xfId="0" applyBorder="1" applyAlignment="1">
      <alignment vertical="center"/>
    </xf>
    <xf numFmtId="0" fontId="0" fillId="0" borderId="1" xfId="0" applyBorder="1"/>
    <xf numFmtId="0" fontId="0" fillId="0" borderId="0" xfId="0"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4" fillId="0" borderId="3"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horizontal="justify" vertical="center" wrapText="1"/>
    </xf>
    <xf numFmtId="0" fontId="0" fillId="0" borderId="0" xfId="0" applyAlignment="1">
      <alignment horizontal="left"/>
    </xf>
    <xf numFmtId="0" fontId="0" fillId="0" borderId="0" xfId="0" pivotButton="1" applyAlignment="1">
      <alignment vertical="center" wrapText="1"/>
    </xf>
    <xf numFmtId="0" fontId="0" fillId="0" borderId="0" xfId="0" applyAlignment="1">
      <alignment horizontal="lef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1" fillId="0" borderId="0" xfId="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center" vertical="center" wrapText="1"/>
    </xf>
    <xf numFmtId="0" fontId="11" fillId="0" borderId="0" xfId="1" applyAlignment="1">
      <alignment horizontal="justify" vertical="center" wrapText="1"/>
    </xf>
    <xf numFmtId="0" fontId="11" fillId="0" borderId="0" xfId="0" applyFont="1" applyAlignment="1">
      <alignment horizontal="justify" vertical="center" wrapText="1"/>
    </xf>
    <xf numFmtId="0" fontId="9" fillId="0" borderId="0" xfId="0" applyFont="1" applyAlignment="1">
      <alignment horizontal="center" vertical="center" wrapText="1"/>
    </xf>
    <xf numFmtId="0" fontId="0" fillId="0" borderId="0" xfId="0" applyAlignment="1">
      <alignment horizontal="center" vertical="center"/>
    </xf>
    <xf numFmtId="0" fontId="11" fillId="2" borderId="0" xfId="1" applyFill="1" applyAlignment="1">
      <alignment horizontal="center" vertical="center" wrapText="1"/>
    </xf>
    <xf numFmtId="0" fontId="0" fillId="2" borderId="0" xfId="0" applyFill="1" applyAlignment="1">
      <alignment horizontal="center" vertical="center"/>
    </xf>
    <xf numFmtId="0" fontId="0" fillId="0" borderId="0" xfId="0" applyAlignment="1">
      <alignment horizontal="right" vertical="center" wrapText="1"/>
    </xf>
    <xf numFmtId="3" fontId="0" fillId="0" borderId="0" xfId="0" applyNumberFormat="1" applyAlignment="1">
      <alignment horizontal="right" vertical="center" wrapText="1"/>
    </xf>
    <xf numFmtId="0" fontId="17" fillId="0" borderId="0" xfId="2" applyFont="1" applyAlignment="1">
      <alignment vertical="center" wrapText="1"/>
    </xf>
    <xf numFmtId="0" fontId="17" fillId="0" borderId="9" xfId="2" applyFont="1" applyBorder="1" applyAlignment="1">
      <alignment vertical="center" wrapText="1"/>
    </xf>
    <xf numFmtId="0" fontId="7" fillId="3" borderId="10" xfId="0" applyFont="1" applyFill="1" applyBorder="1" applyAlignment="1">
      <alignment horizontal="center" vertical="center" wrapText="1"/>
    </xf>
    <xf numFmtId="0" fontId="0" fillId="0" borderId="12" xfId="0" applyBorder="1" applyAlignment="1">
      <alignment vertical="center" wrapText="1"/>
    </xf>
    <xf numFmtId="0" fontId="0" fillId="0" borderId="12" xfId="0" applyBorder="1" applyAlignment="1">
      <alignment horizontal="center" vertical="center" wrapText="1"/>
    </xf>
    <xf numFmtId="164" fontId="7" fillId="3" borderId="10" xfId="0" applyNumberFormat="1" applyFont="1" applyFill="1" applyBorder="1" applyAlignment="1">
      <alignment horizontal="center" vertical="center" wrapText="1"/>
    </xf>
    <xf numFmtId="0" fontId="0" fillId="0" borderId="0" xfId="0" pivotButton="1"/>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8" fillId="0" borderId="1" xfId="0" applyFont="1" applyBorder="1" applyAlignment="1">
      <alignment vertical="center" wrapText="1"/>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18" fillId="0" borderId="4" xfId="0" applyFont="1" applyBorder="1" applyAlignment="1">
      <alignment vertical="center" wrapText="1"/>
    </xf>
    <xf numFmtId="2" fontId="7" fillId="0" borderId="1" xfId="0" applyNumberFormat="1"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vertical="center" wrapText="1"/>
    </xf>
    <xf numFmtId="0" fontId="7" fillId="0" borderId="5" xfId="0" applyFont="1" applyBorder="1" applyAlignment="1">
      <alignment vertical="center" wrapText="1"/>
    </xf>
    <xf numFmtId="0" fontId="18" fillId="0" borderId="5" xfId="0" applyFont="1" applyBorder="1" applyAlignment="1">
      <alignment vertical="center" wrapText="1"/>
    </xf>
    <xf numFmtId="0" fontId="21" fillId="4" borderId="0" xfId="1" applyFont="1" applyFill="1" applyAlignment="1">
      <alignment horizontal="center" vertical="center" wrapText="1"/>
    </xf>
    <xf numFmtId="0" fontId="22" fillId="4" borderId="0" xfId="1" applyFont="1" applyFill="1" applyAlignment="1">
      <alignment horizontal="left" vertical="top" wrapText="1"/>
    </xf>
    <xf numFmtId="0" fontId="11" fillId="0" borderId="0" xfId="1"/>
    <xf numFmtId="166" fontId="22" fillId="4" borderId="0" xfId="1" applyNumberFormat="1" applyFont="1" applyFill="1" applyAlignment="1">
      <alignment horizontal="left" vertical="top" wrapText="1"/>
    </xf>
    <xf numFmtId="0" fontId="23" fillId="4" borderId="0" xfId="1" applyFont="1" applyFill="1" applyAlignment="1">
      <alignment horizontal="left" vertical="center" wrapText="1"/>
    </xf>
    <xf numFmtId="166" fontId="23" fillId="4" borderId="0" xfId="1" applyNumberFormat="1" applyFont="1" applyFill="1" applyAlignment="1">
      <alignment horizontal="left" vertical="center" wrapText="1"/>
    </xf>
    <xf numFmtId="166" fontId="11" fillId="0" borderId="0" xfId="1" applyNumberFormat="1"/>
    <xf numFmtId="0" fontId="25" fillId="4" borderId="0" xfId="1" applyFont="1" applyFill="1" applyAlignment="1">
      <alignment horizontal="left" vertical="center" wrapText="1"/>
    </xf>
    <xf numFmtId="0" fontId="24" fillId="0" borderId="16" xfId="1" applyFont="1" applyBorder="1" applyAlignment="1">
      <alignment horizontal="center" vertical="center" wrapText="1"/>
    </xf>
    <xf numFmtId="0" fontId="24" fillId="0" borderId="17" xfId="1" applyFont="1" applyBorder="1" applyAlignment="1">
      <alignment horizontal="center" vertical="center" wrapText="1"/>
    </xf>
    <xf numFmtId="166" fontId="24" fillId="0" borderId="17" xfId="1" applyNumberFormat="1" applyFont="1" applyBorder="1" applyAlignment="1">
      <alignment horizontal="center" vertical="center" wrapText="1"/>
    </xf>
    <xf numFmtId="0" fontId="24" fillId="0" borderId="18" xfId="1" applyFont="1" applyBorder="1" applyAlignment="1">
      <alignment horizontal="center" vertical="center" wrapText="1"/>
    </xf>
    <xf numFmtId="0" fontId="22" fillId="0" borderId="14" xfId="1" applyFont="1" applyBorder="1" applyAlignment="1">
      <alignment horizontal="left" vertical="center" wrapText="1"/>
    </xf>
    <xf numFmtId="0" fontId="22" fillId="0" borderId="13" xfId="1" applyFont="1" applyBorder="1" applyAlignment="1">
      <alignment horizontal="left" vertical="center" wrapText="1"/>
    </xf>
    <xf numFmtId="166" fontId="22" fillId="0" borderId="13" xfId="1" applyNumberFormat="1" applyFont="1" applyBorder="1" applyAlignment="1">
      <alignment horizontal="center" vertical="center" wrapText="1"/>
    </xf>
    <xf numFmtId="0" fontId="22" fillId="0" borderId="15" xfId="1" applyFont="1" applyBorder="1" applyAlignment="1">
      <alignment horizontal="left" vertical="center" wrapText="1"/>
    </xf>
    <xf numFmtId="0" fontId="22" fillId="0" borderId="19" xfId="1" applyFont="1" applyBorder="1" applyAlignment="1">
      <alignment horizontal="left" vertical="center" wrapText="1"/>
    </xf>
    <xf numFmtId="0" fontId="22" fillId="0" borderId="20" xfId="1" applyFont="1" applyBorder="1" applyAlignment="1">
      <alignment horizontal="left" vertical="center" wrapText="1"/>
    </xf>
    <xf numFmtId="0" fontId="22" fillId="0" borderId="21" xfId="1" applyFont="1" applyBorder="1" applyAlignment="1">
      <alignment horizontal="left" vertical="center" wrapText="1"/>
    </xf>
    <xf numFmtId="0" fontId="25" fillId="4" borderId="1" xfId="1"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165" fontId="7"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164" fontId="7" fillId="0" borderId="4" xfId="0" applyNumberFormat="1" applyFont="1" applyBorder="1" applyAlignment="1">
      <alignment horizontal="center" vertical="center" wrapText="1"/>
    </xf>
    <xf numFmtId="164" fontId="0" fillId="0" borderId="0" xfId="0" applyNumberFormat="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wrapText="1"/>
    </xf>
    <xf numFmtId="164" fontId="7" fillId="0" borderId="5"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7" fillId="0" borderId="22"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18" fillId="0" borderId="22" xfId="0" applyFont="1" applyBorder="1" applyAlignment="1">
      <alignment vertical="center" wrapText="1"/>
    </xf>
    <xf numFmtId="0" fontId="7" fillId="0" borderId="1" xfId="0" applyFont="1" applyBorder="1" applyAlignment="1">
      <alignment horizontal="justify" vertical="center" wrapText="1"/>
    </xf>
    <xf numFmtId="0" fontId="18" fillId="0" borderId="8" xfId="0" applyFont="1" applyBorder="1" applyAlignment="1">
      <alignment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26" fillId="0" borderId="0" xfId="0" applyFont="1" applyAlignment="1">
      <alignment vertical="center" wrapText="1"/>
    </xf>
    <xf numFmtId="0" fontId="7" fillId="5" borderId="4" xfId="0" applyFont="1" applyFill="1" applyBorder="1" applyAlignment="1">
      <alignment vertical="center" wrapText="1"/>
    </xf>
    <xf numFmtId="9" fontId="0" fillId="0" borderId="0" xfId="3" applyFont="1" applyAlignment="1">
      <alignment vertical="center" wrapText="1"/>
    </xf>
    <xf numFmtId="0" fontId="0" fillId="0" borderId="4" xfId="0" applyBorder="1" applyAlignment="1">
      <alignment vertical="center" wrapText="1"/>
    </xf>
    <xf numFmtId="0" fontId="7" fillId="2" borderId="1" xfId="0" applyFont="1" applyFill="1" applyBorder="1" applyAlignment="1">
      <alignment horizontal="left" vertical="center" wrapText="1"/>
    </xf>
    <xf numFmtId="0" fontId="7" fillId="0" borderId="8" xfId="0" applyFont="1" applyBorder="1" applyAlignment="1">
      <alignment vertical="center" wrapText="1"/>
    </xf>
    <xf numFmtId="0" fontId="29" fillId="0" borderId="4" xfId="0" applyFont="1" applyBorder="1" applyAlignment="1">
      <alignment vertical="center" wrapText="1"/>
    </xf>
    <xf numFmtId="0" fontId="30" fillId="0" borderId="4" xfId="0" applyFont="1" applyBorder="1" applyAlignment="1">
      <alignment vertical="center" wrapText="1"/>
    </xf>
    <xf numFmtId="0" fontId="30" fillId="0" borderId="8" xfId="0" applyFont="1" applyBorder="1" applyAlignment="1">
      <alignment vertical="center" wrapText="1"/>
    </xf>
    <xf numFmtId="0" fontId="29" fillId="0" borderId="8" xfId="0" applyFont="1" applyBorder="1" applyAlignment="1">
      <alignment horizontal="center" vertical="center" wrapText="1"/>
    </xf>
    <xf numFmtId="0" fontId="0" fillId="0" borderId="0" xfId="0" applyAlignment="1">
      <alignment horizontal="center"/>
    </xf>
    <xf numFmtId="0" fontId="32" fillId="0" borderId="1" xfId="0" applyFont="1" applyBorder="1" applyAlignment="1">
      <alignment vertical="center" wrapText="1"/>
    </xf>
    <xf numFmtId="0" fontId="32" fillId="0" borderId="1" xfId="0" applyFont="1" applyBorder="1" applyAlignment="1">
      <alignment horizontal="left" vertical="center" wrapText="1"/>
    </xf>
    <xf numFmtId="0" fontId="33" fillId="0" borderId="1" xfId="0" applyFont="1" applyBorder="1" applyAlignment="1">
      <alignment vertical="center" wrapText="1"/>
    </xf>
    <xf numFmtId="0" fontId="33" fillId="0" borderId="5" xfId="0" applyFont="1" applyBorder="1" applyAlignment="1">
      <alignment vertical="center" wrapText="1"/>
    </xf>
    <xf numFmtId="0" fontId="32"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3" fillId="4" borderId="0" xfId="1" applyFont="1" applyFill="1" applyAlignment="1">
      <alignment horizontal="left" vertical="center" wrapText="1"/>
    </xf>
    <xf numFmtId="0" fontId="21" fillId="4" borderId="0" xfId="1" applyFont="1" applyFill="1" applyAlignment="1">
      <alignment horizontal="center" vertical="center" wrapText="1"/>
    </xf>
    <xf numFmtId="0" fontId="24" fillId="4" borderId="13" xfId="1" applyFont="1" applyFill="1" applyBorder="1" applyAlignment="1">
      <alignment horizontal="center" vertical="center" wrapText="1"/>
    </xf>
    <xf numFmtId="0" fontId="18" fillId="0" borderId="11" xfId="0" applyFont="1" applyBorder="1" applyAlignment="1">
      <alignment horizontal="center" vertical="center" wrapText="1"/>
    </xf>
  </cellXfs>
  <cellStyles count="4">
    <cellStyle name="Normal" xfId="0" builtinId="0"/>
    <cellStyle name="Normal 2" xfId="2" xr:uid="{00000000-0005-0000-0000-000001000000}"/>
    <cellStyle name="Normal 2 2" xfId="1" xr:uid="{00000000-0005-0000-0000-000002000000}"/>
    <cellStyle name="Porcentaje" xfId="3" builtinId="5"/>
  </cellStyles>
  <dxfs count="176">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bottom"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numFmt numFmtId="166" formatCode="yyyy\-mm\-dd"/>
      <fill>
        <patternFill patternType="none">
          <fgColor indexed="64"/>
          <bgColor auto="1"/>
        </patternFill>
      </fill>
      <alignment horizontal="center"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numFmt numFmtId="166" formatCode="yyyy\-mm\-dd"/>
      <fill>
        <patternFill patternType="none">
          <fgColor indexed="64"/>
          <bgColor auto="1"/>
        </patternFill>
      </fill>
      <alignment horizontal="center"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right style="medium">
          <color indexed="8"/>
        </right>
        <top style="medium">
          <color indexed="8"/>
        </top>
        <bottom style="medium">
          <color indexed="8"/>
        </bottom>
      </border>
      <protection locked="1" hidden="0"/>
    </dxf>
    <dxf>
      <border outline="0">
        <top style="medium">
          <color indexed="8"/>
        </top>
      </border>
    </dxf>
    <dxf>
      <border outline="0">
        <left style="medium">
          <color indexed="8"/>
        </left>
        <right style="medium">
          <color indexed="8"/>
        </right>
        <top style="medium">
          <color indexed="8"/>
        </top>
        <bottom style="medium">
          <color indexed="8"/>
        </bottom>
      </border>
    </dxf>
    <dxf>
      <fill>
        <patternFill patternType="none">
          <fgColor indexed="64"/>
          <bgColor auto="1"/>
        </patternFill>
      </fill>
    </dxf>
    <dxf>
      <border outline="0">
        <bottom style="medium">
          <color indexed="8"/>
        </bottom>
      </border>
    </dxf>
    <dxf>
      <font>
        <b/>
        <i val="0"/>
        <strike val="0"/>
        <condense val="0"/>
        <extend val="0"/>
        <outline val="0"/>
        <shadow val="0"/>
        <u val="none"/>
        <vertAlign val="baseline"/>
        <sz val="10"/>
        <color indexed="8"/>
        <name val="SansSerif"/>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8"/>
        </left>
        <right style="medium">
          <color indexed="8"/>
        </right>
        <top/>
        <bottom/>
      </border>
      <protection locked="1" hidden="0"/>
    </dxf>
    <dxf>
      <alignment vertical="center" textRotation="0" wrapText="1" justifyLastLine="0" shrinkToFit="0" readingOrder="0"/>
    </dxf>
    <dxf>
      <alignment vertical="center" textRotation="0" wrapText="1" justifyLastLine="0" shrinkToFit="0" readingOrder="0"/>
    </dxf>
    <dxf>
      <alignment vertical="center" textRotation="0" wrapText="1" justifyLastLine="0" shrinkToFit="0" readingOrder="0"/>
    </dxf>
    <dxf>
      <alignment vertical="center" textRotation="0" wrapText="1" justifyLastLine="0" shrinkToFit="0" readingOrder="0"/>
    </dxf>
    <dxf>
      <alignment vertical="center" textRotation="0" wrapTex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164" formatCode="yyyy\-mm\-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rgb="FF000000"/>
        </right>
      </border>
    </dxf>
    <dxf>
      <font>
        <b val="0"/>
        <i val="0"/>
        <strike val="0"/>
        <condense val="0"/>
        <extend val="0"/>
        <outline val="0"/>
        <shadow val="0"/>
        <u val="none"/>
        <vertAlign val="baseline"/>
        <sz val="11"/>
        <color auto="1"/>
        <name val="Calibri"/>
        <scheme val="none"/>
      </font>
      <fill>
        <patternFill patternType="none">
          <fgColor rgb="FF000000"/>
          <bgColor auto="1"/>
        </patternFill>
      </fill>
      <alignment horizontal="general"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9" tint="0.79998168889431442"/>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theme="5" tint="0.79998168889431442"/>
        </patternFill>
      </fill>
    </dxf>
    <dxf>
      <fill>
        <patternFill>
          <bgColor theme="4" tint="0.79998168889431442"/>
        </patternFill>
      </fill>
    </dxf>
    <dxf>
      <fill>
        <patternFill>
          <bgColor theme="3" tint="0.79998168889431442"/>
        </patternFill>
      </fill>
    </dxf>
    <dxf>
      <fill>
        <patternFill>
          <bgColor theme="4" tint="0.59996337778862885"/>
        </patternFill>
      </fill>
    </dxf>
    <dxf>
      <fill>
        <patternFill>
          <bgColor rgb="FFC00000"/>
        </patternFill>
      </fill>
    </dxf>
    <dxf>
      <fill>
        <patternFill>
          <bgColor theme="7" tint="0.39994506668294322"/>
        </patternFill>
      </fill>
    </dxf>
    <dxf>
      <fill>
        <patternFill>
          <bgColor rgb="FF00B050"/>
        </patternFill>
      </fill>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scheme val="minor"/>
      </font>
      <numFmt numFmtId="164" formatCode="yyyy\-mm\-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right style="thin">
          <color indexed="64"/>
        </right>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4" tint="0.59996337778862885"/>
        </patternFill>
      </fill>
    </dxf>
    <dxf>
      <fill>
        <patternFill>
          <bgColor rgb="FFC00000"/>
        </patternFill>
      </fill>
    </dxf>
    <dxf>
      <fill>
        <patternFill>
          <bgColor theme="7" tint="0.39994506668294322"/>
        </patternFill>
      </fill>
    </dxf>
    <dxf>
      <fill>
        <patternFill>
          <bgColor rgb="FF00B050"/>
        </patternFill>
      </fill>
    </dxf>
    <dxf>
      <fill>
        <patternFill>
          <bgColor theme="4" tint="0.59996337778862885"/>
        </patternFill>
      </fill>
    </dxf>
    <dxf>
      <fill>
        <patternFill>
          <bgColor rgb="FFC00000"/>
        </patternFill>
      </fill>
    </dxf>
    <dxf>
      <fill>
        <patternFill>
          <bgColor theme="7" tint="0.39994506668294322"/>
        </patternFill>
      </fill>
    </dxf>
    <dxf>
      <fill>
        <patternFill>
          <bgColor rgb="FF00B050"/>
        </patternFill>
      </fill>
    </dxf>
    <dxf>
      <alignment horizontal="center" readingOrder="0"/>
    </dxf>
    <dxf>
      <alignment horizontal="center"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[Medidas_PTEP_2023.xlsx]Tabla dinámica!TablaDinámica1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Acciones por componente y dependencia responsable</a:t>
            </a:r>
          </a:p>
        </c:rich>
      </c:tx>
      <c:layout>
        <c:manualLayout>
          <c:xMode val="edge"/>
          <c:yMode val="edge"/>
          <c:x val="0.33280200429491769"/>
          <c:y val="1.978443056958675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7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0608443639589521E-2"/>
          <c:y val="0.11936507611345372"/>
          <c:w val="0.94075538524647573"/>
          <c:h val="0.61498581666571428"/>
        </c:manualLayout>
      </c:layout>
      <c:barChart>
        <c:barDir val="col"/>
        <c:grouping val="clustered"/>
        <c:varyColors val="0"/>
        <c:ser>
          <c:idx val="0"/>
          <c:order val="0"/>
          <c:tx>
            <c:strRef>
              <c:f>'Tabla dinámica'!$B$2:$B$3</c:f>
              <c:strCache>
                <c:ptCount val="1"/>
                <c:pt idx="0">
                  <c:v>Atención al ciudadano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dinámica'!$B$4:$B$11</c:f>
              <c:numCache>
                <c:formatCode>General</c:formatCode>
                <c:ptCount val="7"/>
                <c:pt idx="2">
                  <c:v>5</c:v>
                </c:pt>
                <c:pt idx="4">
                  <c:v>2</c:v>
                </c:pt>
                <c:pt idx="5">
                  <c:v>2</c:v>
                </c:pt>
              </c:numCache>
            </c:numRef>
          </c:val>
          <c:extLst>
            <c:ext xmlns:c16="http://schemas.microsoft.com/office/drawing/2014/chart" uri="{C3380CC4-5D6E-409C-BE32-E72D297353CC}">
              <c16:uniqueId val="{00000000-0AFF-444E-875B-071CE963548D}"/>
            </c:ext>
          </c:extLst>
        </c:ser>
        <c:ser>
          <c:idx val="1"/>
          <c:order val="1"/>
          <c:tx>
            <c:strRef>
              <c:f>'Tabla dinámica'!$C$2:$C$3</c:f>
              <c:strCache>
                <c:ptCount val="1"/>
                <c:pt idx="0">
                  <c:v>Estrategia antitrámites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dinámica'!$C$4:$C$11</c:f>
              <c:numCache>
                <c:formatCode>General</c:formatCode>
                <c:ptCount val="7"/>
                <c:pt idx="0">
                  <c:v>1</c:v>
                </c:pt>
                <c:pt idx="2">
                  <c:v>2</c:v>
                </c:pt>
                <c:pt idx="4">
                  <c:v>2</c:v>
                </c:pt>
                <c:pt idx="5">
                  <c:v>3</c:v>
                </c:pt>
              </c:numCache>
            </c:numRef>
          </c:val>
          <c:extLst>
            <c:ext xmlns:c16="http://schemas.microsoft.com/office/drawing/2014/chart" uri="{C3380CC4-5D6E-409C-BE32-E72D297353CC}">
              <c16:uniqueId val="{00000001-0AFF-444E-875B-071CE963548D}"/>
            </c:ext>
          </c:extLst>
        </c:ser>
        <c:ser>
          <c:idx val="2"/>
          <c:order val="2"/>
          <c:tx>
            <c:strRef>
              <c:f>'Tabla dinámica'!$D$2:$D$3</c:f>
              <c:strCache>
                <c:ptCount val="1"/>
                <c:pt idx="0">
                  <c:v>Mapa de riesgos de corrupción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dinámica'!$D$4:$D$11</c:f>
              <c:numCache>
                <c:formatCode>General</c:formatCode>
                <c:ptCount val="7"/>
                <c:pt idx="4">
                  <c:v>2</c:v>
                </c:pt>
              </c:numCache>
            </c:numRef>
          </c:val>
          <c:extLst>
            <c:ext xmlns:c16="http://schemas.microsoft.com/office/drawing/2014/chart" uri="{C3380CC4-5D6E-409C-BE32-E72D297353CC}">
              <c16:uniqueId val="{00000002-0AFF-444E-875B-071CE963548D}"/>
            </c:ext>
          </c:extLst>
        </c:ser>
        <c:ser>
          <c:idx val="3"/>
          <c:order val="3"/>
          <c:tx>
            <c:strRef>
              <c:f>'Tabla dinámica'!$E$2:$E$3</c:f>
              <c:strCache>
                <c:ptCount val="1"/>
                <c:pt idx="0">
                  <c:v>Otras iniciativas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dinámica'!$E$4:$E$11</c:f>
              <c:numCache>
                <c:formatCode>General</c:formatCode>
                <c:ptCount val="7"/>
                <c:pt idx="0">
                  <c:v>1</c:v>
                </c:pt>
                <c:pt idx="1">
                  <c:v>8</c:v>
                </c:pt>
                <c:pt idx="2">
                  <c:v>16</c:v>
                </c:pt>
                <c:pt idx="4">
                  <c:v>4</c:v>
                </c:pt>
                <c:pt idx="6">
                  <c:v>1</c:v>
                </c:pt>
              </c:numCache>
            </c:numRef>
          </c:val>
          <c:extLst>
            <c:ext xmlns:c16="http://schemas.microsoft.com/office/drawing/2014/chart" uri="{C3380CC4-5D6E-409C-BE32-E72D297353CC}">
              <c16:uniqueId val="{00000003-0AFF-444E-875B-071CE963548D}"/>
            </c:ext>
          </c:extLst>
        </c:ser>
        <c:ser>
          <c:idx val="4"/>
          <c:order val="4"/>
          <c:tx>
            <c:strRef>
              <c:f>'Tabla dinámica'!$F$2:$F$3</c:f>
              <c:strCache>
                <c:ptCount val="1"/>
                <c:pt idx="0">
                  <c:v>Rendición de cuentas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dinámica'!$F$4:$F$11</c:f>
              <c:numCache>
                <c:formatCode>General</c:formatCode>
                <c:ptCount val="7"/>
                <c:pt idx="3">
                  <c:v>1</c:v>
                </c:pt>
                <c:pt idx="4">
                  <c:v>7</c:v>
                </c:pt>
              </c:numCache>
            </c:numRef>
          </c:val>
          <c:extLst>
            <c:ext xmlns:c16="http://schemas.microsoft.com/office/drawing/2014/chart" uri="{C3380CC4-5D6E-409C-BE32-E72D297353CC}">
              <c16:uniqueId val="{00000004-0AFF-444E-875B-071CE963548D}"/>
            </c:ext>
          </c:extLst>
        </c:ser>
        <c:ser>
          <c:idx val="5"/>
          <c:order val="5"/>
          <c:tx>
            <c:strRef>
              <c:f>'Tabla dinámica'!$G$2:$G$3</c:f>
              <c:strCache>
                <c:ptCount val="1"/>
                <c:pt idx="0">
                  <c:v>Transparencia y acceso a la información pública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dinámica'!$G$4:$G$11</c:f>
              <c:numCache>
                <c:formatCode>General</c:formatCode>
                <c:ptCount val="7"/>
                <c:pt idx="0">
                  <c:v>1</c:v>
                </c:pt>
                <c:pt idx="2">
                  <c:v>4</c:v>
                </c:pt>
                <c:pt idx="3">
                  <c:v>1</c:v>
                </c:pt>
                <c:pt idx="4">
                  <c:v>3</c:v>
                </c:pt>
              </c:numCache>
            </c:numRef>
          </c:val>
          <c:extLst>
            <c:ext xmlns:c16="http://schemas.microsoft.com/office/drawing/2014/chart" uri="{C3380CC4-5D6E-409C-BE32-E72D297353CC}">
              <c16:uniqueId val="{00000005-0AFF-444E-875B-071CE963548D}"/>
            </c:ext>
          </c:extLst>
        </c:ser>
        <c:dLbls>
          <c:showLegendKey val="0"/>
          <c:showVal val="0"/>
          <c:showCatName val="0"/>
          <c:showSerName val="0"/>
          <c:showPercent val="0"/>
          <c:showBubbleSize val="0"/>
        </c:dLbls>
        <c:gapWidth val="182"/>
        <c:axId val="257037392"/>
        <c:axId val="257042832"/>
      </c:barChart>
      <c:catAx>
        <c:axId val="2570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042832"/>
        <c:crosses val="autoZero"/>
        <c:auto val="1"/>
        <c:lblAlgn val="ctr"/>
        <c:lblOffset val="100"/>
        <c:noMultiLvlLbl val="0"/>
      </c:catAx>
      <c:valAx>
        <c:axId val="257042832"/>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037392"/>
        <c:crosses val="autoZero"/>
        <c:crossBetween val="between"/>
      </c:valAx>
      <c:spPr>
        <a:noFill/>
        <a:ln>
          <a:noFill/>
        </a:ln>
        <a:effectLst/>
      </c:spPr>
    </c:plotArea>
    <c:legend>
      <c:legendPos val="b"/>
      <c:layout>
        <c:manualLayout>
          <c:xMode val="edge"/>
          <c:yMode val="edge"/>
          <c:x val="1.7418241346360396E-2"/>
          <c:y val="0.79996781660749305"/>
          <c:w val="0.96021157456969708"/>
          <c:h val="0.115207111182030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[Medidas_PTEP_2023.xlsx]Tabla dinámica!Tabla dinámica1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Acciones por componente y GIT responsable</a:t>
            </a:r>
          </a:p>
        </c:rich>
      </c:tx>
      <c:layout>
        <c:manualLayout>
          <c:xMode val="edge"/>
          <c:yMode val="edge"/>
          <c:x val="0.38761823561863684"/>
          <c:y val="3.167229145421492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7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2836537324726302E-2"/>
          <c:y val="0.13259610303325867"/>
          <c:w val="0.94064694615875721"/>
          <c:h val="0.56063203791275917"/>
        </c:manualLayout>
      </c:layout>
      <c:barChart>
        <c:barDir val="col"/>
        <c:grouping val="clustered"/>
        <c:varyColors val="0"/>
        <c:ser>
          <c:idx val="0"/>
          <c:order val="0"/>
          <c:tx>
            <c:strRef>
              <c:f>'Tabla dinámica'!$B$34:$B$35</c:f>
              <c:strCache>
                <c:ptCount val="1"/>
                <c:pt idx="0">
                  <c:v>Atención al ciudadano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dinámica'!$B$36:$B$50</c:f>
              <c:numCache>
                <c:formatCode>General</c:formatCode>
                <c:ptCount val="14"/>
                <c:pt idx="4">
                  <c:v>2</c:v>
                </c:pt>
                <c:pt idx="8">
                  <c:v>2</c:v>
                </c:pt>
                <c:pt idx="9">
                  <c:v>2</c:v>
                </c:pt>
                <c:pt idx="10">
                  <c:v>3</c:v>
                </c:pt>
              </c:numCache>
            </c:numRef>
          </c:val>
          <c:extLst>
            <c:ext xmlns:c16="http://schemas.microsoft.com/office/drawing/2014/chart" uri="{C3380CC4-5D6E-409C-BE32-E72D297353CC}">
              <c16:uniqueId val="{00000000-9976-4942-AD0F-1681C20F495D}"/>
            </c:ext>
          </c:extLst>
        </c:ser>
        <c:ser>
          <c:idx val="1"/>
          <c:order val="1"/>
          <c:tx>
            <c:strRef>
              <c:f>'Tabla dinámica'!$C$34:$C$35</c:f>
              <c:strCache>
                <c:ptCount val="1"/>
                <c:pt idx="0">
                  <c:v>Estrategia antitrámites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dinámica'!$C$36:$C$50</c:f>
              <c:numCache>
                <c:formatCode>General</c:formatCode>
                <c:ptCount val="14"/>
                <c:pt idx="0">
                  <c:v>3</c:v>
                </c:pt>
                <c:pt idx="6">
                  <c:v>2</c:v>
                </c:pt>
                <c:pt idx="7">
                  <c:v>1</c:v>
                </c:pt>
                <c:pt idx="10">
                  <c:v>2</c:v>
                </c:pt>
              </c:numCache>
            </c:numRef>
          </c:val>
          <c:extLst>
            <c:ext xmlns:c16="http://schemas.microsoft.com/office/drawing/2014/chart" uri="{C3380CC4-5D6E-409C-BE32-E72D297353CC}">
              <c16:uniqueId val="{00000001-9976-4942-AD0F-1681C20F495D}"/>
            </c:ext>
          </c:extLst>
        </c:ser>
        <c:ser>
          <c:idx val="2"/>
          <c:order val="2"/>
          <c:tx>
            <c:strRef>
              <c:f>'Tabla dinámica'!$D$34:$D$35</c:f>
              <c:strCache>
                <c:ptCount val="1"/>
                <c:pt idx="0">
                  <c:v>Mapa de riesgos de corrupción</c:v>
                </c:pt>
              </c:strCache>
            </c:strRef>
          </c:tx>
          <c:spPr>
            <a:solidFill>
              <a:schemeClr val="accent3"/>
            </a:solidFill>
            <a:ln>
              <a:noFill/>
            </a:ln>
            <a:effectLst/>
          </c:spPr>
          <c:invertIfNegative val="0"/>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dinámica'!$D$36:$D$50</c:f>
              <c:numCache>
                <c:formatCode>General</c:formatCode>
                <c:ptCount val="14"/>
                <c:pt idx="6">
                  <c:v>2</c:v>
                </c:pt>
              </c:numCache>
            </c:numRef>
          </c:val>
          <c:extLst>
            <c:ext xmlns:c16="http://schemas.microsoft.com/office/drawing/2014/chart" uri="{C3380CC4-5D6E-409C-BE32-E72D297353CC}">
              <c16:uniqueId val="{00000002-9976-4942-AD0F-1681C20F495D}"/>
            </c:ext>
          </c:extLst>
        </c:ser>
        <c:ser>
          <c:idx val="3"/>
          <c:order val="3"/>
          <c:tx>
            <c:strRef>
              <c:f>'Tabla dinámica'!$E$34:$E$35</c:f>
              <c:strCache>
                <c:ptCount val="1"/>
                <c:pt idx="0">
                  <c:v>Otras iniciativas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7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dinámica'!$E$36:$E$50</c:f>
              <c:numCache>
                <c:formatCode>General</c:formatCode>
                <c:ptCount val="14"/>
                <c:pt idx="2">
                  <c:v>1</c:v>
                </c:pt>
                <c:pt idx="6">
                  <c:v>1</c:v>
                </c:pt>
                <c:pt idx="7">
                  <c:v>1</c:v>
                </c:pt>
                <c:pt idx="9">
                  <c:v>16</c:v>
                </c:pt>
                <c:pt idx="11">
                  <c:v>5</c:v>
                </c:pt>
                <c:pt idx="12">
                  <c:v>3</c:v>
                </c:pt>
                <c:pt idx="13">
                  <c:v>3</c:v>
                </c:pt>
              </c:numCache>
            </c:numRef>
          </c:val>
          <c:extLst>
            <c:ext xmlns:c16="http://schemas.microsoft.com/office/drawing/2014/chart" uri="{C3380CC4-5D6E-409C-BE32-E72D297353CC}">
              <c16:uniqueId val="{00000003-9976-4942-AD0F-1681C20F495D}"/>
            </c:ext>
          </c:extLst>
        </c:ser>
        <c:ser>
          <c:idx val="4"/>
          <c:order val="4"/>
          <c:tx>
            <c:strRef>
              <c:f>'Tabla dinámica'!$F$34:$F$35</c:f>
              <c:strCache>
                <c:ptCount val="1"/>
                <c:pt idx="0">
                  <c:v>Rendición de cuentas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dinámica'!$F$36:$F$50</c:f>
              <c:numCache>
                <c:formatCode>General</c:formatCode>
                <c:ptCount val="14"/>
                <c:pt idx="3">
                  <c:v>1</c:v>
                </c:pt>
                <c:pt idx="6">
                  <c:v>7</c:v>
                </c:pt>
              </c:numCache>
            </c:numRef>
          </c:val>
          <c:extLst>
            <c:ext xmlns:c16="http://schemas.microsoft.com/office/drawing/2014/chart" uri="{C3380CC4-5D6E-409C-BE32-E72D297353CC}">
              <c16:uniqueId val="{00000004-9976-4942-AD0F-1681C20F495D}"/>
            </c:ext>
          </c:extLst>
        </c:ser>
        <c:ser>
          <c:idx val="5"/>
          <c:order val="5"/>
          <c:tx>
            <c:strRef>
              <c:f>'Tabla dinámica'!$G$34:$G$35</c:f>
              <c:strCache>
                <c:ptCount val="1"/>
                <c:pt idx="0">
                  <c:v>Transparencia y acceso a la información pública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dinámica'!$G$36:$G$50</c:f>
              <c:numCache>
                <c:formatCode>General</c:formatCode>
                <c:ptCount val="14"/>
                <c:pt idx="1">
                  <c:v>1</c:v>
                </c:pt>
                <c:pt idx="4">
                  <c:v>3</c:v>
                </c:pt>
                <c:pt idx="5">
                  <c:v>1</c:v>
                </c:pt>
                <c:pt idx="7">
                  <c:v>1</c:v>
                </c:pt>
                <c:pt idx="9">
                  <c:v>2</c:v>
                </c:pt>
                <c:pt idx="10">
                  <c:v>1</c:v>
                </c:pt>
              </c:numCache>
            </c:numRef>
          </c:val>
          <c:extLst>
            <c:ext xmlns:c16="http://schemas.microsoft.com/office/drawing/2014/chart" uri="{C3380CC4-5D6E-409C-BE32-E72D297353CC}">
              <c16:uniqueId val="{00000005-9976-4942-AD0F-1681C20F495D}"/>
            </c:ext>
          </c:extLst>
        </c:ser>
        <c:dLbls>
          <c:showLegendKey val="0"/>
          <c:showVal val="0"/>
          <c:showCatName val="0"/>
          <c:showSerName val="0"/>
          <c:showPercent val="0"/>
          <c:showBubbleSize val="0"/>
        </c:dLbls>
        <c:gapWidth val="75"/>
        <c:overlap val="-25"/>
        <c:axId val="257034128"/>
        <c:axId val="257040656"/>
      </c:barChart>
      <c:catAx>
        <c:axId val="25703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040656"/>
        <c:crosses val="autoZero"/>
        <c:auto val="1"/>
        <c:lblAlgn val="ctr"/>
        <c:lblOffset val="100"/>
        <c:noMultiLvlLbl val="0"/>
      </c:catAx>
      <c:valAx>
        <c:axId val="257040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034128"/>
        <c:crosses val="autoZero"/>
        <c:crossBetween val="between"/>
      </c:valAx>
      <c:spPr>
        <a:noFill/>
        <a:ln>
          <a:noFill/>
        </a:ln>
        <a:effectLst/>
      </c:spPr>
    </c:plotArea>
    <c:legend>
      <c:legendPos val="b"/>
      <c:layout>
        <c:manualLayout>
          <c:xMode val="edge"/>
          <c:yMode val="edge"/>
          <c:x val="6.0952591403155988E-2"/>
          <c:y val="0.83138122690822636"/>
          <c:w val="0.89999995089481921"/>
          <c:h val="0.106411322252839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[Medidas_PTEP_2023.xlsx]Gráfico!TablaDinámica5</c:name>
    <c:fmtId val="2"/>
  </c:pivotSource>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s-CO" sz="2000" b="1"/>
              <a:t>Medidas</a:t>
            </a:r>
            <a:r>
              <a:rPr lang="es-CO" sz="2000" b="1" baseline="0"/>
              <a:t> PETEP 2023</a:t>
            </a:r>
            <a:endParaRPr lang="es-CO" sz="2000" b="1"/>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Gráfico!$B$3:$B$4</c:f>
              <c:strCache>
                <c:ptCount val="1"/>
                <c:pt idx="0">
                  <c:v>Transparencia y acceso a la información</c:v>
                </c:pt>
              </c:strCache>
            </c:strRef>
          </c:tx>
          <c:spPr>
            <a:solidFill>
              <a:schemeClr val="accent1"/>
            </a:solidFill>
            <a:ln>
              <a:noFill/>
            </a:ln>
            <a:effectLst/>
          </c:spPr>
          <c:invertIfNegative val="0"/>
          <c:cat>
            <c:strRef>
              <c:f>Gráfico!$A$5:$A$11</c:f>
              <c:strCache>
                <c:ptCount val="6"/>
                <c:pt idx="0">
                  <c:v>Oficina Asesora de Comunicaciones</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strCache>
            </c:strRef>
          </c:cat>
          <c:val>
            <c:numRef>
              <c:f>Gráfico!$B$5:$B$11</c:f>
              <c:numCache>
                <c:formatCode>General</c:formatCode>
                <c:ptCount val="6"/>
                <c:pt idx="0">
                  <c:v>1</c:v>
                </c:pt>
                <c:pt idx="2">
                  <c:v>3</c:v>
                </c:pt>
                <c:pt idx="3">
                  <c:v>2</c:v>
                </c:pt>
                <c:pt idx="5">
                  <c:v>1</c:v>
                </c:pt>
              </c:numCache>
            </c:numRef>
          </c:val>
          <c:extLst>
            <c:ext xmlns:c16="http://schemas.microsoft.com/office/drawing/2014/chart" uri="{C3380CC4-5D6E-409C-BE32-E72D297353CC}">
              <c16:uniqueId val="{00000000-3887-4C88-8EBB-D28E926B93DB}"/>
            </c:ext>
          </c:extLst>
        </c:ser>
        <c:ser>
          <c:idx val="1"/>
          <c:order val="1"/>
          <c:tx>
            <c:strRef>
              <c:f>Gráfico!$C$3:$C$4</c:f>
              <c:strCache>
                <c:ptCount val="1"/>
                <c:pt idx="0">
                  <c:v>Participación ciudadana y rendición de cuentas</c:v>
                </c:pt>
              </c:strCache>
            </c:strRef>
          </c:tx>
          <c:spPr>
            <a:solidFill>
              <a:schemeClr val="accent2"/>
            </a:solidFill>
            <a:ln>
              <a:noFill/>
            </a:ln>
            <a:effectLst/>
          </c:spPr>
          <c:invertIfNegative val="0"/>
          <c:cat>
            <c:strRef>
              <c:f>Gráfico!$A$5:$A$11</c:f>
              <c:strCache>
                <c:ptCount val="6"/>
                <c:pt idx="0">
                  <c:v>Oficina Asesora de Comunicaciones</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strCache>
            </c:strRef>
          </c:cat>
          <c:val>
            <c:numRef>
              <c:f>Gráfico!$C$5:$C$11</c:f>
              <c:numCache>
                <c:formatCode>General</c:formatCode>
                <c:ptCount val="6"/>
                <c:pt idx="4">
                  <c:v>6</c:v>
                </c:pt>
              </c:numCache>
            </c:numRef>
          </c:val>
          <c:extLst>
            <c:ext xmlns:c16="http://schemas.microsoft.com/office/drawing/2014/chart" uri="{C3380CC4-5D6E-409C-BE32-E72D297353CC}">
              <c16:uniqueId val="{00000001-3887-4C88-8EBB-D28E926B93DB}"/>
            </c:ext>
          </c:extLst>
        </c:ser>
        <c:ser>
          <c:idx val="2"/>
          <c:order val="2"/>
          <c:tx>
            <c:strRef>
              <c:f>Gráfico!$D$3:$D$4</c:f>
              <c:strCache>
                <c:ptCount val="1"/>
                <c:pt idx="0">
                  <c:v>Iniciativas adicionales</c:v>
                </c:pt>
              </c:strCache>
            </c:strRef>
          </c:tx>
          <c:spPr>
            <a:solidFill>
              <a:schemeClr val="accent3"/>
            </a:solidFill>
            <a:ln>
              <a:noFill/>
            </a:ln>
            <a:effectLst/>
          </c:spPr>
          <c:invertIfNegative val="0"/>
          <c:cat>
            <c:strRef>
              <c:f>Gráfico!$A$5:$A$11</c:f>
              <c:strCache>
                <c:ptCount val="6"/>
                <c:pt idx="0">
                  <c:v>Oficina Asesora de Comunicaciones</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strCache>
            </c:strRef>
          </c:cat>
          <c:val>
            <c:numRef>
              <c:f>Gráfico!$D$5:$D$11</c:f>
              <c:numCache>
                <c:formatCode>General</c:formatCode>
                <c:ptCount val="6"/>
                <c:pt idx="2">
                  <c:v>2</c:v>
                </c:pt>
                <c:pt idx="5">
                  <c:v>1</c:v>
                </c:pt>
              </c:numCache>
            </c:numRef>
          </c:val>
          <c:extLst>
            <c:ext xmlns:c16="http://schemas.microsoft.com/office/drawing/2014/chart" uri="{C3380CC4-5D6E-409C-BE32-E72D297353CC}">
              <c16:uniqueId val="{00000002-3887-4C88-8EBB-D28E926B93DB}"/>
            </c:ext>
          </c:extLst>
        </c:ser>
        <c:ser>
          <c:idx val="3"/>
          <c:order val="3"/>
          <c:tx>
            <c:strRef>
              <c:f>Gráfico!$E$3:$E$4</c:f>
              <c:strCache>
                <c:ptCount val="1"/>
                <c:pt idx="0">
                  <c:v>Legalidad e integridad</c:v>
                </c:pt>
              </c:strCache>
            </c:strRef>
          </c:tx>
          <c:spPr>
            <a:solidFill>
              <a:schemeClr val="accent4"/>
            </a:solidFill>
            <a:ln>
              <a:noFill/>
            </a:ln>
            <a:effectLst/>
          </c:spPr>
          <c:invertIfNegative val="0"/>
          <c:cat>
            <c:strRef>
              <c:f>Gráfico!$A$5:$A$11</c:f>
              <c:strCache>
                <c:ptCount val="6"/>
                <c:pt idx="0">
                  <c:v>Oficina Asesora de Comunicaciones</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strCache>
            </c:strRef>
          </c:cat>
          <c:val>
            <c:numRef>
              <c:f>Gráfico!$E$5:$E$11</c:f>
              <c:numCache>
                <c:formatCode>General</c:formatCode>
                <c:ptCount val="6"/>
                <c:pt idx="1">
                  <c:v>2</c:v>
                </c:pt>
                <c:pt idx="2">
                  <c:v>1</c:v>
                </c:pt>
              </c:numCache>
            </c:numRef>
          </c:val>
          <c:extLst>
            <c:ext xmlns:c16="http://schemas.microsoft.com/office/drawing/2014/chart" uri="{C3380CC4-5D6E-409C-BE32-E72D297353CC}">
              <c16:uniqueId val="{00000003-3887-4C88-8EBB-D28E926B93DB}"/>
            </c:ext>
          </c:extLst>
        </c:ser>
        <c:ser>
          <c:idx val="4"/>
          <c:order val="4"/>
          <c:tx>
            <c:strRef>
              <c:f>Gráfico!$F$3:$F$4</c:f>
              <c:strCache>
                <c:ptCount val="1"/>
                <c:pt idx="0">
                  <c:v>Gestión integral del riesgo de corrupción</c:v>
                </c:pt>
              </c:strCache>
            </c:strRef>
          </c:tx>
          <c:spPr>
            <a:solidFill>
              <a:schemeClr val="accent5"/>
            </a:solidFill>
            <a:ln>
              <a:noFill/>
            </a:ln>
            <a:effectLst/>
          </c:spPr>
          <c:invertIfNegative val="0"/>
          <c:cat>
            <c:strRef>
              <c:f>Gráfico!$A$5:$A$11</c:f>
              <c:strCache>
                <c:ptCount val="6"/>
                <c:pt idx="0">
                  <c:v>Oficina Asesora de Comunicaciones</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strCache>
            </c:strRef>
          </c:cat>
          <c:val>
            <c:numRef>
              <c:f>Gráfico!$F$5:$F$11</c:f>
              <c:numCache>
                <c:formatCode>General</c:formatCode>
                <c:ptCount val="6"/>
                <c:pt idx="4">
                  <c:v>3</c:v>
                </c:pt>
              </c:numCache>
            </c:numRef>
          </c:val>
          <c:extLst>
            <c:ext xmlns:c16="http://schemas.microsoft.com/office/drawing/2014/chart" uri="{C3380CC4-5D6E-409C-BE32-E72D297353CC}">
              <c16:uniqueId val="{00000004-3887-4C88-8EBB-D28E926B93DB}"/>
            </c:ext>
          </c:extLst>
        </c:ser>
        <c:ser>
          <c:idx val="5"/>
          <c:order val="5"/>
          <c:tx>
            <c:strRef>
              <c:f>Gráfico!$G$3:$G$4</c:f>
              <c:strCache>
                <c:ptCount val="1"/>
                <c:pt idx="0">
                  <c:v>Estado abierto</c:v>
                </c:pt>
              </c:strCache>
            </c:strRef>
          </c:tx>
          <c:spPr>
            <a:solidFill>
              <a:schemeClr val="accent6"/>
            </a:solidFill>
            <a:ln>
              <a:noFill/>
            </a:ln>
            <a:effectLst/>
          </c:spPr>
          <c:invertIfNegative val="0"/>
          <c:cat>
            <c:strRef>
              <c:f>Gráfico!$A$5:$A$11</c:f>
              <c:strCache>
                <c:ptCount val="6"/>
                <c:pt idx="0">
                  <c:v>Oficina Asesora de Comunicaciones</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strCache>
            </c:strRef>
          </c:cat>
          <c:val>
            <c:numRef>
              <c:f>Gráfico!$G$5:$G$11</c:f>
              <c:numCache>
                <c:formatCode>General</c:formatCode>
                <c:ptCount val="6"/>
                <c:pt idx="5">
                  <c:v>1</c:v>
                </c:pt>
              </c:numCache>
            </c:numRef>
          </c:val>
          <c:extLst>
            <c:ext xmlns:c16="http://schemas.microsoft.com/office/drawing/2014/chart" uri="{C3380CC4-5D6E-409C-BE32-E72D297353CC}">
              <c16:uniqueId val="{00000000-3BD5-494A-BB01-7F27F749C2A3}"/>
            </c:ext>
          </c:extLst>
        </c:ser>
        <c:ser>
          <c:idx val="6"/>
          <c:order val="6"/>
          <c:tx>
            <c:strRef>
              <c:f>Gráfico!$H$3:$H$4</c:f>
              <c:strCache>
                <c:ptCount val="1"/>
                <c:pt idx="0">
                  <c:v>Redes institucionales y canales de denuncia</c:v>
                </c:pt>
              </c:strCache>
            </c:strRef>
          </c:tx>
          <c:spPr>
            <a:solidFill>
              <a:schemeClr val="accent1">
                <a:lumMod val="60000"/>
              </a:schemeClr>
            </a:solidFill>
            <a:ln>
              <a:noFill/>
            </a:ln>
            <a:effectLst/>
          </c:spPr>
          <c:invertIfNegative val="0"/>
          <c:cat>
            <c:strRef>
              <c:f>Gráfico!$A$5:$A$11</c:f>
              <c:strCache>
                <c:ptCount val="6"/>
                <c:pt idx="0">
                  <c:v>Oficina Asesora de Comunicaciones</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strCache>
            </c:strRef>
          </c:cat>
          <c:val>
            <c:numRef>
              <c:f>Gráfico!$H$5:$H$11</c:f>
              <c:numCache>
                <c:formatCode>General</c:formatCode>
                <c:ptCount val="6"/>
                <c:pt idx="5">
                  <c:v>1</c:v>
                </c:pt>
              </c:numCache>
            </c:numRef>
          </c:val>
          <c:extLst>
            <c:ext xmlns:c16="http://schemas.microsoft.com/office/drawing/2014/chart" uri="{C3380CC4-5D6E-409C-BE32-E72D297353CC}">
              <c16:uniqueId val="{00000001-3BD5-494A-BB01-7F27F749C2A3}"/>
            </c:ext>
          </c:extLst>
        </c:ser>
        <c:dLbls>
          <c:showLegendKey val="0"/>
          <c:showVal val="0"/>
          <c:showCatName val="0"/>
          <c:showSerName val="0"/>
          <c:showPercent val="0"/>
          <c:showBubbleSize val="0"/>
        </c:dLbls>
        <c:gapWidth val="150"/>
        <c:overlap val="100"/>
        <c:axId val="890746672"/>
        <c:axId val="890746256"/>
      </c:barChart>
      <c:catAx>
        <c:axId val="89074667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Dependencia líder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90746256"/>
        <c:crosses val="autoZero"/>
        <c:auto val="1"/>
        <c:lblAlgn val="ctr"/>
        <c:lblOffset val="100"/>
        <c:noMultiLvlLbl val="0"/>
      </c:catAx>
      <c:valAx>
        <c:axId val="8907462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Total</a:t>
                </a:r>
                <a:r>
                  <a:rPr lang="es-CO" baseline="0"/>
                  <a:t> medidas</a:t>
                </a:r>
                <a:endParaRPr lang="es-CO"/>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90746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[Medidas_PTEP_2023.xlsx]Datos de operación!TablaDinámica1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t>Trámites resuletos</a:t>
            </a:r>
          </a:p>
        </c:rich>
      </c:tx>
      <c:layout>
        <c:manualLayout>
          <c:xMode val="edge"/>
          <c:yMode val="edge"/>
          <c:x val="0.40625686982497355"/>
          <c:y val="2.453017311008691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3"/>
          </a:solidFill>
          <a:ln>
            <a:noFill/>
          </a:ln>
          <a:effectLst/>
        </c:spPr>
      </c:pivotFmt>
      <c:pivotFmt>
        <c:idx val="6"/>
        <c:spPr>
          <a:solidFill>
            <a:schemeClr val="accent3"/>
          </a:solidFill>
          <a:ln>
            <a:noFill/>
          </a:ln>
          <a:effectLst/>
        </c:spPr>
      </c:pivotFmt>
      <c:pivotFmt>
        <c:idx val="7"/>
        <c:spPr>
          <a:solidFill>
            <a:schemeClr val="accent3"/>
          </a:solidFill>
          <a:ln>
            <a:noFill/>
          </a:ln>
          <a:effectLst/>
        </c:spPr>
      </c:pivotFmt>
      <c:pivotFmt>
        <c:idx val="8"/>
        <c:spPr>
          <a:solidFill>
            <a:schemeClr val="accent3"/>
          </a:solidFill>
          <a:ln>
            <a:noFill/>
          </a:ln>
          <a:effectLst/>
        </c:spPr>
      </c:pivotFmt>
      <c:pivotFmt>
        <c:idx val="9"/>
        <c:spPr>
          <a:solidFill>
            <a:schemeClr val="accent3"/>
          </a:solidFill>
          <a:ln>
            <a:noFill/>
          </a:ln>
          <a:effectLst/>
        </c:spPr>
      </c:pivotFmt>
      <c:pivotFmt>
        <c:idx val="10"/>
        <c:spPr>
          <a:solidFill>
            <a:schemeClr val="accent3"/>
          </a:solidFill>
          <a:ln>
            <a:noFill/>
          </a:ln>
          <a:effectLst/>
        </c:spPr>
      </c:pivotFmt>
      <c:pivotFmt>
        <c:idx val="11"/>
        <c:spPr>
          <a:solidFill>
            <a:schemeClr val="accent3"/>
          </a:solidFill>
          <a:ln>
            <a:noFill/>
          </a:ln>
          <a:effectLst/>
        </c:spP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0937631414857675E-2"/>
          <c:y val="0.11531261155744377"/>
          <c:w val="0.91880454169748116"/>
          <c:h val="0.63398816454760354"/>
        </c:manualLayout>
      </c:layout>
      <c:barChart>
        <c:barDir val="col"/>
        <c:grouping val="clustered"/>
        <c:varyColors val="0"/>
        <c:ser>
          <c:idx val="0"/>
          <c:order val="0"/>
          <c:tx>
            <c:strRef>
              <c:f>'Datos de operación'!$I$2</c:f>
              <c:strCache>
                <c:ptCount val="1"/>
                <c:pt idx="0">
                  <c:v>Suma de 2021-09-30</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702E-4325-897D-28FDB9C8C0DC}"/>
              </c:ext>
            </c:extLst>
          </c:dPt>
          <c:dPt>
            <c:idx val="10"/>
            <c:invertIfNegative val="0"/>
            <c:bubble3D val="0"/>
            <c:extLst>
              <c:ext xmlns:c16="http://schemas.microsoft.com/office/drawing/2014/chart" uri="{C3380CC4-5D6E-409C-BE32-E72D297353CC}">
                <c16:uniqueId val="{00000001-702E-4325-897D-28FDB9C8C0DC}"/>
              </c:ext>
            </c:extLst>
          </c:dPt>
          <c:dPt>
            <c:idx val="13"/>
            <c:invertIfNegative val="0"/>
            <c:bubble3D val="0"/>
            <c:extLst>
              <c:ext xmlns:c16="http://schemas.microsoft.com/office/drawing/2014/chart" uri="{C3380CC4-5D6E-409C-BE32-E72D297353CC}">
                <c16:uniqueId val="{00000002-702E-4325-897D-28FDB9C8C0DC}"/>
              </c:ext>
            </c:extLst>
          </c:dPt>
          <c:dPt>
            <c:idx val="15"/>
            <c:invertIfNegative val="0"/>
            <c:bubble3D val="0"/>
            <c:extLst>
              <c:ext xmlns:c16="http://schemas.microsoft.com/office/drawing/2014/chart" uri="{C3380CC4-5D6E-409C-BE32-E72D297353CC}">
                <c16:uniqueId val="{00000003-702E-4325-897D-28FDB9C8C0DC}"/>
              </c:ext>
            </c:extLst>
          </c:dPt>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E-4325-897D-28FDB9C8C0DC}"/>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2E-4325-897D-28FDB9C8C0D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2E-4325-897D-28FDB9C8C0DC}"/>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2E-4325-897D-28FDB9C8C0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de operación'!$H$3:$H$27</c:f>
              <c:strCache>
                <c:ptCount val="24"/>
                <c:pt idx="0">
                  <c:v>17853</c:v>
                </c:pt>
                <c:pt idx="1">
                  <c:v>27967</c:v>
                </c:pt>
                <c:pt idx="2">
                  <c:v>28060</c:v>
                </c:pt>
                <c:pt idx="3">
                  <c:v>28088</c:v>
                </c:pt>
                <c:pt idx="4">
                  <c:v>28091</c:v>
                </c:pt>
                <c:pt idx="5">
                  <c:v>28093</c:v>
                </c:pt>
                <c:pt idx="6">
                  <c:v>28098</c:v>
                </c:pt>
                <c:pt idx="7">
                  <c:v>28103</c:v>
                </c:pt>
                <c:pt idx="8">
                  <c:v>28108</c:v>
                </c:pt>
                <c:pt idx="9">
                  <c:v>28112</c:v>
                </c:pt>
                <c:pt idx="10">
                  <c:v>28124</c:v>
                </c:pt>
                <c:pt idx="11">
                  <c:v>28296</c:v>
                </c:pt>
                <c:pt idx="12">
                  <c:v>72146</c:v>
                </c:pt>
                <c:pt idx="13">
                  <c:v>75755</c:v>
                </c:pt>
                <c:pt idx="14">
                  <c:v>76605</c:v>
                </c:pt>
                <c:pt idx="15">
                  <c:v>76613</c:v>
                </c:pt>
                <c:pt idx="16">
                  <c:v>76619</c:v>
                </c:pt>
                <c:pt idx="17">
                  <c:v>76809</c:v>
                </c:pt>
                <c:pt idx="18">
                  <c:v>76943</c:v>
                </c:pt>
                <c:pt idx="19">
                  <c:v>76945</c:v>
                </c:pt>
                <c:pt idx="20">
                  <c:v>76947</c:v>
                </c:pt>
                <c:pt idx="21">
                  <c:v>77270</c:v>
                </c:pt>
                <c:pt idx="22">
                  <c:v>77774</c:v>
                </c:pt>
                <c:pt idx="23">
                  <c:v>77779</c:v>
                </c:pt>
              </c:strCache>
            </c:strRef>
          </c:cat>
          <c:val>
            <c:numRef>
              <c:f>'Datos de operación'!$I$3:$I$27</c:f>
              <c:numCache>
                <c:formatCode>General</c:formatCode>
                <c:ptCount val="24"/>
                <c:pt idx="0">
                  <c:v>12</c:v>
                </c:pt>
                <c:pt idx="1">
                  <c:v>752</c:v>
                </c:pt>
                <c:pt idx="2">
                  <c:v>157</c:v>
                </c:pt>
                <c:pt idx="3">
                  <c:v>12</c:v>
                </c:pt>
                <c:pt idx="4">
                  <c:v>1</c:v>
                </c:pt>
                <c:pt idx="5">
                  <c:v>5</c:v>
                </c:pt>
                <c:pt idx="6">
                  <c:v>53</c:v>
                </c:pt>
                <c:pt idx="7">
                  <c:v>0</c:v>
                </c:pt>
                <c:pt idx="8">
                  <c:v>38</c:v>
                </c:pt>
                <c:pt idx="9">
                  <c:v>1</c:v>
                </c:pt>
                <c:pt idx="10">
                  <c:v>1039</c:v>
                </c:pt>
                <c:pt idx="11">
                  <c:v>35</c:v>
                </c:pt>
                <c:pt idx="12">
                  <c:v>14</c:v>
                </c:pt>
                <c:pt idx="13">
                  <c:v>34651</c:v>
                </c:pt>
                <c:pt idx="14">
                  <c:v>280</c:v>
                </c:pt>
                <c:pt idx="15">
                  <c:v>1718</c:v>
                </c:pt>
                <c:pt idx="16">
                  <c:v>4</c:v>
                </c:pt>
                <c:pt idx="17">
                  <c:v>21</c:v>
                </c:pt>
                <c:pt idx="18">
                  <c:v>15</c:v>
                </c:pt>
                <c:pt idx="19">
                  <c:v>166</c:v>
                </c:pt>
                <c:pt idx="20">
                  <c:v>2</c:v>
                </c:pt>
                <c:pt idx="21">
                  <c:v>0</c:v>
                </c:pt>
                <c:pt idx="22">
                  <c:v>0</c:v>
                </c:pt>
                <c:pt idx="23">
                  <c:v>0</c:v>
                </c:pt>
              </c:numCache>
            </c:numRef>
          </c:val>
          <c:extLst>
            <c:ext xmlns:c16="http://schemas.microsoft.com/office/drawing/2014/chart" uri="{C3380CC4-5D6E-409C-BE32-E72D297353CC}">
              <c16:uniqueId val="{00000001-61C6-48B5-85DA-472F5428270D}"/>
            </c:ext>
          </c:extLst>
        </c:ser>
        <c:ser>
          <c:idx val="1"/>
          <c:order val="1"/>
          <c:tx>
            <c:strRef>
              <c:f>'Datos de operación'!$J$2</c:f>
              <c:strCache>
                <c:ptCount val="1"/>
                <c:pt idx="0">
                  <c:v>Suma de 2020</c:v>
                </c:pt>
              </c:strCache>
            </c:strRef>
          </c:tx>
          <c:spPr>
            <a:solidFill>
              <a:schemeClr val="accent2"/>
            </a:solidFill>
            <a:ln>
              <a:noFill/>
            </a:ln>
            <a:effectLst/>
          </c:spPr>
          <c:invertIfNegative val="0"/>
          <c:cat>
            <c:strRef>
              <c:f>'Datos de operación'!$H$3:$H$27</c:f>
              <c:strCache>
                <c:ptCount val="24"/>
                <c:pt idx="0">
                  <c:v>17853</c:v>
                </c:pt>
                <c:pt idx="1">
                  <c:v>27967</c:v>
                </c:pt>
                <c:pt idx="2">
                  <c:v>28060</c:v>
                </c:pt>
                <c:pt idx="3">
                  <c:v>28088</c:v>
                </c:pt>
                <c:pt idx="4">
                  <c:v>28091</c:v>
                </c:pt>
                <c:pt idx="5">
                  <c:v>28093</c:v>
                </c:pt>
                <c:pt idx="6">
                  <c:v>28098</c:v>
                </c:pt>
                <c:pt idx="7">
                  <c:v>28103</c:v>
                </c:pt>
                <c:pt idx="8">
                  <c:v>28108</c:v>
                </c:pt>
                <c:pt idx="9">
                  <c:v>28112</c:v>
                </c:pt>
                <c:pt idx="10">
                  <c:v>28124</c:v>
                </c:pt>
                <c:pt idx="11">
                  <c:v>28296</c:v>
                </c:pt>
                <c:pt idx="12">
                  <c:v>72146</c:v>
                </c:pt>
                <c:pt idx="13">
                  <c:v>75755</c:v>
                </c:pt>
                <c:pt idx="14">
                  <c:v>76605</c:v>
                </c:pt>
                <c:pt idx="15">
                  <c:v>76613</c:v>
                </c:pt>
                <c:pt idx="16">
                  <c:v>76619</c:v>
                </c:pt>
                <c:pt idx="17">
                  <c:v>76809</c:v>
                </c:pt>
                <c:pt idx="18">
                  <c:v>76943</c:v>
                </c:pt>
                <c:pt idx="19">
                  <c:v>76945</c:v>
                </c:pt>
                <c:pt idx="20">
                  <c:v>76947</c:v>
                </c:pt>
                <c:pt idx="21">
                  <c:v>77270</c:v>
                </c:pt>
                <c:pt idx="22">
                  <c:v>77774</c:v>
                </c:pt>
                <c:pt idx="23">
                  <c:v>77779</c:v>
                </c:pt>
              </c:strCache>
            </c:strRef>
          </c:cat>
          <c:val>
            <c:numRef>
              <c:f>'Datos de operación'!$J$3:$J$27</c:f>
              <c:numCache>
                <c:formatCode>General</c:formatCode>
                <c:ptCount val="24"/>
                <c:pt idx="0">
                  <c:v>3</c:v>
                </c:pt>
                <c:pt idx="1">
                  <c:v>1116</c:v>
                </c:pt>
                <c:pt idx="2">
                  <c:v>161</c:v>
                </c:pt>
                <c:pt idx="3">
                  <c:v>10</c:v>
                </c:pt>
                <c:pt idx="4">
                  <c:v>22</c:v>
                </c:pt>
                <c:pt idx="5">
                  <c:v>2</c:v>
                </c:pt>
                <c:pt idx="6">
                  <c:v>43</c:v>
                </c:pt>
                <c:pt idx="7">
                  <c:v>0</c:v>
                </c:pt>
                <c:pt idx="8">
                  <c:v>82</c:v>
                </c:pt>
                <c:pt idx="9">
                  <c:v>0</c:v>
                </c:pt>
                <c:pt idx="10">
                  <c:v>1418</c:v>
                </c:pt>
                <c:pt idx="11">
                  <c:v>7</c:v>
                </c:pt>
                <c:pt idx="12">
                  <c:v>48</c:v>
                </c:pt>
                <c:pt idx="13">
                  <c:v>40225</c:v>
                </c:pt>
                <c:pt idx="14">
                  <c:v>1</c:v>
                </c:pt>
                <c:pt idx="15">
                  <c:v>2366</c:v>
                </c:pt>
                <c:pt idx="16">
                  <c:v>0</c:v>
                </c:pt>
                <c:pt idx="17">
                  <c:v>51</c:v>
                </c:pt>
                <c:pt idx="18">
                  <c:v>3</c:v>
                </c:pt>
                <c:pt idx="19">
                  <c:v>179</c:v>
                </c:pt>
                <c:pt idx="20">
                  <c:v>0</c:v>
                </c:pt>
                <c:pt idx="21">
                  <c:v>1</c:v>
                </c:pt>
                <c:pt idx="22">
                  <c:v>0</c:v>
                </c:pt>
                <c:pt idx="23">
                  <c:v>0</c:v>
                </c:pt>
              </c:numCache>
            </c:numRef>
          </c:val>
          <c:extLst>
            <c:ext xmlns:c16="http://schemas.microsoft.com/office/drawing/2014/chart" uri="{C3380CC4-5D6E-409C-BE32-E72D297353CC}">
              <c16:uniqueId val="{00000002-61C6-48B5-85DA-472F5428270D}"/>
            </c:ext>
          </c:extLst>
        </c:ser>
        <c:ser>
          <c:idx val="2"/>
          <c:order val="2"/>
          <c:tx>
            <c:strRef>
              <c:f>'Datos de operación'!$K$2</c:f>
              <c:strCache>
                <c:ptCount val="1"/>
                <c:pt idx="0">
                  <c:v>Suma de 2019</c:v>
                </c:pt>
              </c:strCache>
            </c:strRef>
          </c:tx>
          <c:spPr>
            <a:solidFill>
              <a:schemeClr val="accent3"/>
            </a:solidFill>
            <a:ln>
              <a:noFill/>
            </a:ln>
            <a:effectLst/>
          </c:spPr>
          <c:invertIfNegative val="0"/>
          <c:cat>
            <c:strRef>
              <c:f>'Datos de operación'!$H$3:$H$27</c:f>
              <c:strCache>
                <c:ptCount val="24"/>
                <c:pt idx="0">
                  <c:v>17853</c:v>
                </c:pt>
                <c:pt idx="1">
                  <c:v>27967</c:v>
                </c:pt>
                <c:pt idx="2">
                  <c:v>28060</c:v>
                </c:pt>
                <c:pt idx="3">
                  <c:v>28088</c:v>
                </c:pt>
                <c:pt idx="4">
                  <c:v>28091</c:v>
                </c:pt>
                <c:pt idx="5">
                  <c:v>28093</c:v>
                </c:pt>
                <c:pt idx="6">
                  <c:v>28098</c:v>
                </c:pt>
                <c:pt idx="7">
                  <c:v>28103</c:v>
                </c:pt>
                <c:pt idx="8">
                  <c:v>28108</c:v>
                </c:pt>
                <c:pt idx="9">
                  <c:v>28112</c:v>
                </c:pt>
                <c:pt idx="10">
                  <c:v>28124</c:v>
                </c:pt>
                <c:pt idx="11">
                  <c:v>28296</c:v>
                </c:pt>
                <c:pt idx="12">
                  <c:v>72146</c:v>
                </c:pt>
                <c:pt idx="13">
                  <c:v>75755</c:v>
                </c:pt>
                <c:pt idx="14">
                  <c:v>76605</c:v>
                </c:pt>
                <c:pt idx="15">
                  <c:v>76613</c:v>
                </c:pt>
                <c:pt idx="16">
                  <c:v>76619</c:v>
                </c:pt>
                <c:pt idx="17">
                  <c:v>76809</c:v>
                </c:pt>
                <c:pt idx="18">
                  <c:v>76943</c:v>
                </c:pt>
                <c:pt idx="19">
                  <c:v>76945</c:v>
                </c:pt>
                <c:pt idx="20">
                  <c:v>76947</c:v>
                </c:pt>
                <c:pt idx="21">
                  <c:v>77270</c:v>
                </c:pt>
                <c:pt idx="22">
                  <c:v>77774</c:v>
                </c:pt>
                <c:pt idx="23">
                  <c:v>77779</c:v>
                </c:pt>
              </c:strCache>
            </c:strRef>
          </c:cat>
          <c:val>
            <c:numRef>
              <c:f>'Datos de operación'!$K$3:$K$27</c:f>
              <c:numCache>
                <c:formatCode>General</c:formatCode>
                <c:ptCount val="24"/>
                <c:pt idx="0">
                  <c:v>1</c:v>
                </c:pt>
                <c:pt idx="1">
                  <c:v>1255</c:v>
                </c:pt>
                <c:pt idx="2">
                  <c:v>87</c:v>
                </c:pt>
                <c:pt idx="3">
                  <c:v>10</c:v>
                </c:pt>
                <c:pt idx="4">
                  <c:v>32</c:v>
                </c:pt>
                <c:pt idx="5">
                  <c:v>30</c:v>
                </c:pt>
                <c:pt idx="6">
                  <c:v>39</c:v>
                </c:pt>
                <c:pt idx="7">
                  <c:v>0</c:v>
                </c:pt>
                <c:pt idx="8">
                  <c:v>63</c:v>
                </c:pt>
                <c:pt idx="9">
                  <c:v>0</c:v>
                </c:pt>
                <c:pt idx="10">
                  <c:v>1173</c:v>
                </c:pt>
                <c:pt idx="11">
                  <c:v>25</c:v>
                </c:pt>
                <c:pt idx="12">
                  <c:v>23</c:v>
                </c:pt>
                <c:pt idx="13">
                  <c:v>57434</c:v>
                </c:pt>
                <c:pt idx="14">
                  <c:v>4</c:v>
                </c:pt>
                <c:pt idx="15">
                  <c:v>12955</c:v>
                </c:pt>
                <c:pt idx="16">
                  <c:v>0</c:v>
                </c:pt>
                <c:pt idx="17">
                  <c:v>40</c:v>
                </c:pt>
                <c:pt idx="18">
                  <c:v>30</c:v>
                </c:pt>
                <c:pt idx="19">
                  <c:v>330</c:v>
                </c:pt>
                <c:pt idx="20">
                  <c:v>0</c:v>
                </c:pt>
                <c:pt idx="21">
                  <c:v>0</c:v>
                </c:pt>
                <c:pt idx="22">
                  <c:v>0</c:v>
                </c:pt>
                <c:pt idx="23">
                  <c:v>0</c:v>
                </c:pt>
              </c:numCache>
            </c:numRef>
          </c:val>
          <c:extLst>
            <c:ext xmlns:c16="http://schemas.microsoft.com/office/drawing/2014/chart" uri="{C3380CC4-5D6E-409C-BE32-E72D297353CC}">
              <c16:uniqueId val="{00000003-61C6-48B5-85DA-472F5428270D}"/>
            </c:ext>
          </c:extLst>
        </c:ser>
        <c:dLbls>
          <c:showLegendKey val="0"/>
          <c:showVal val="0"/>
          <c:showCatName val="0"/>
          <c:showSerName val="0"/>
          <c:showPercent val="0"/>
          <c:showBubbleSize val="0"/>
        </c:dLbls>
        <c:gapWidth val="219"/>
        <c:overlap val="-27"/>
        <c:axId val="257032496"/>
        <c:axId val="257044464"/>
      </c:barChart>
      <c:catAx>
        <c:axId val="25703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044464"/>
        <c:crosses val="autoZero"/>
        <c:auto val="1"/>
        <c:lblAlgn val="ctr"/>
        <c:lblOffset val="100"/>
        <c:noMultiLvlLbl val="0"/>
      </c:catAx>
      <c:valAx>
        <c:axId val="257044464"/>
        <c:scaling>
          <c:orientation val="minMax"/>
          <c:max val="2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032496"/>
        <c:crosses val="autoZero"/>
        <c:crossBetween val="between"/>
      </c:valAx>
      <c:spPr>
        <a:noFill/>
        <a:ln>
          <a:noFill/>
        </a:ln>
        <a:effectLst/>
      </c:spPr>
    </c:plotArea>
    <c:legend>
      <c:legendPos val="b"/>
      <c:layout>
        <c:manualLayout>
          <c:xMode val="edge"/>
          <c:yMode val="edge"/>
          <c:x val="0.27451371064804742"/>
          <c:y val="0.86183928434573243"/>
          <c:w val="0.46202215745131309"/>
          <c:h val="0.113630542544180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1581149</xdr:colOff>
      <xdr:row>11</xdr:row>
      <xdr:rowOff>61912</xdr:rowOff>
    </xdr:from>
    <xdr:to>
      <xdr:col>6</xdr:col>
      <xdr:colOff>1409699</xdr:colOff>
      <xdr:row>30</xdr:row>
      <xdr:rowOff>152400</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895350</xdr:colOff>
      <xdr:row>48</xdr:row>
      <xdr:rowOff>176211</xdr:rowOff>
    </xdr:from>
    <xdr:to>
      <xdr:col>6</xdr:col>
      <xdr:colOff>2562225</xdr:colOff>
      <xdr:row>70</xdr:row>
      <xdr:rowOff>104774</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704849</xdr:colOff>
      <xdr:row>12</xdr:row>
      <xdr:rowOff>19050</xdr:rowOff>
    </xdr:from>
    <xdr:to>
      <xdr:col>4</xdr:col>
      <xdr:colOff>0</xdr:colOff>
      <xdr:row>35</xdr:row>
      <xdr:rowOff>95250</xdr:rowOff>
    </xdr:to>
    <xdr:graphicFrame macro="">
      <xdr:nvGraphicFramePr>
        <xdr:cNvPr id="2" name="Gráfico 1">
          <a:extLst>
            <a:ext uri="{FF2B5EF4-FFF2-40B4-BE49-F238E27FC236}">
              <a16:creationId xmlns:a16="http://schemas.microsoft.com/office/drawing/2014/main" id="{2E3FE695-E8EA-629E-F8BB-0FC6FD5C53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942975</xdr:colOff>
      <xdr:row>0</xdr:row>
      <xdr:rowOff>741046</xdr:rowOff>
    </xdr:to>
    <xdr:pic>
      <xdr:nvPicPr>
        <xdr:cNvPr id="2" name="Imagen 1">
          <a:extLst>
            <a:ext uri="{FF2B5EF4-FFF2-40B4-BE49-F238E27FC236}">
              <a16:creationId xmlns:a16="http://schemas.microsoft.com/office/drawing/2014/main" id="{B638DD92-9E87-4190-9CE4-F3C5ED46E2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8575"/>
          <a:ext cx="866775" cy="7124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600074</xdr:colOff>
      <xdr:row>1</xdr:row>
      <xdr:rowOff>23811</xdr:rowOff>
    </xdr:from>
    <xdr:to>
      <xdr:col>20</xdr:col>
      <xdr:colOff>638174</xdr:colOff>
      <xdr:row>10</xdr:row>
      <xdr:rowOff>295274</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GFM" refreshedDate="44530.478810532404" createdVersion="6" refreshedVersion="6" minRefreshableVersion="3" recordCount="24" xr:uid="{00000000-000A-0000-FFFF-FFFF00000000}">
  <cacheSource type="worksheet">
    <worksheetSource name="Tabla4"/>
  </cacheSource>
  <cacheFields count="6">
    <cacheField name="n.°" numFmtId="0">
      <sharedItems containsSemiMixedTypes="0" containsString="0" containsNumber="1" containsInteger="1" minValue="17853" maxValue="77779" count="24">
        <n v="17853"/>
        <n v="27967"/>
        <n v="28060"/>
        <n v="28088"/>
        <n v="28091"/>
        <n v="28093"/>
        <n v="28098"/>
        <n v="28103"/>
        <n v="28108"/>
        <n v="28112"/>
        <n v="28124"/>
        <n v="28296"/>
        <n v="72146"/>
        <n v="75755"/>
        <n v="76605"/>
        <n v="76613"/>
        <n v="76619"/>
        <n v="76809"/>
        <n v="76943"/>
        <n v="76945"/>
        <n v="76947"/>
        <n v="77270"/>
        <n v="77774"/>
        <n v="77779"/>
      </sharedItems>
    </cacheField>
    <cacheField name="Trámite" numFmtId="0">
      <sharedItems count="24">
        <s v="Permiso de recolección de especímenes de especies silvestres de la diversidad biológica con fines de investigación científica no comercial "/>
        <s v="Concesión de aguas superficiales"/>
        <s v="Permiso de ocupación de cauces, playas y lechos"/>
        <s v="Permiso de emisión atmosférica para fuentes fijas"/>
        <s v="Plan de contingencia para el manejo de derrames de hidrocarburos o sustancias nocivas"/>
        <s v="Registro del libro de operaciones forestales"/>
        <s v="Concesión de aguas subterráneas"/>
        <s v="Permiso ambiental para jardines botánicos"/>
        <s v="Inscripción en el registro de generadores de residuos o desechos peligrosos"/>
        <s v="Acreditación o Certificación de las inversiones realizadas en control, conservación y mejoramiento del medio ambiente para obtener descuento en el impuesto sobre la renta"/>
        <s v="Permiso de vertimientos"/>
        <s v="Permiso de prospección y exploración de aguas subterráneas"/>
        <s v="Licencia ambiental"/>
        <s v="Análisis de muestra de agua"/>
        <s v="Plan de saneamiento y manejo de vertimientos"/>
        <s v="Salvoconducto único nacional para la movilización de especímenes de la diversidad biológica"/>
        <s v="Certificación ambiental para la habilitación de los centros de diagnóstico automotor"/>
        <s v="Permiso para el aprovechamiento forestal de bosques naturales únicos, persistentes y domésticos"/>
        <s v="Registro de plantaciones forestales protectoras"/>
        <s v="Permiso o autorización para aprovechamiento forestal de árboles aislados"/>
        <s v="Certificación para importar o exportar productos forestales en segundo grado de transformación y los productos de la flora silvestre no obtenidos mediante aprovechamiento del medio natural"/>
        <s v="Certificación ambiental para la desintegración vehicular"/>
        <s v="Permiso ambiental para zoológicos"/>
        <s v="Permiso de caza"/>
      </sharedItems>
    </cacheField>
    <cacheField name="2018" numFmtId="3">
      <sharedItems containsMixedTypes="1" containsNumber="1" containsInteger="1" minValue="0" maxValue="1186"/>
    </cacheField>
    <cacheField name="2019" numFmtId="3">
      <sharedItems containsMixedTypes="1" containsNumber="1" containsInteger="1" minValue="0" maxValue="57434" count="19">
        <n v="1"/>
        <n v="1255"/>
        <n v="87"/>
        <n v="10"/>
        <n v="32"/>
        <n v="30"/>
        <n v="39"/>
        <n v="0"/>
        <n v="63"/>
        <n v="1173"/>
        <n v="25"/>
        <n v="23"/>
        <n v="57434"/>
        <n v="4"/>
        <n v="12955"/>
        <n v="40"/>
        <n v="330"/>
        <s v="Sin datos"/>
        <s v="No aplica"/>
      </sharedItems>
    </cacheField>
    <cacheField name="2020" numFmtId="3">
      <sharedItems containsSemiMixedTypes="0" containsString="0" containsNumber="1" containsInteger="1" minValue="0" maxValue="40225"/>
    </cacheField>
    <cacheField name="2021-09-30" numFmtId="3">
      <sharedItems containsSemiMixedTypes="0" containsString="0" containsNumber="1" containsInteger="1" minValue="0" maxValue="3465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lo Giovanny Florez Mejia" refreshedDate="44607.680681597223" createdVersion="6" refreshedVersion="5" minRefreshableVersion="3" recordCount="66" xr:uid="{00000000-000A-0000-FFFF-FFFF01000000}">
  <cacheSource type="worksheet">
    <worksheetSource name="Tabla1"/>
  </cacheSource>
  <cacheFields count="15">
    <cacheField name="n.°" numFmtId="0">
      <sharedItems containsSemiMixedTypes="0" containsString="0" containsNumber="1" containsInteger="1" minValue="1" maxValue="6"/>
    </cacheField>
    <cacheField name="Componente" numFmtId="0">
      <sharedItems containsBlank="1" count="7">
        <s v="Mapa de riesgos de corrupción"/>
        <s v="Estrategia antitrámites"/>
        <s v="Rendición de cuentas"/>
        <s v="Atención al ciudadano"/>
        <s v="Transparencia y acceso a la información pública"/>
        <s v="Otras iniciativas"/>
        <m u="1"/>
      </sharedItems>
    </cacheField>
    <cacheField name="Subcomponente" numFmtId="0">
      <sharedItems/>
    </cacheField>
    <cacheField name="n.° acción" numFmtId="0">
      <sharedItems containsSemiMixedTypes="0" containsString="0" containsNumber="1" minValue="1.1000000000000001" maxValue="6.9"/>
    </cacheField>
    <cacheField name="Acción" numFmtId="0">
      <sharedItems longText="1"/>
    </cacheField>
    <cacheField name="Meta (Producto)" numFmtId="0">
      <sharedItems/>
    </cacheField>
    <cacheField name="Dependencia Líder" numFmtId="0">
      <sharedItems count="7">
        <s v="Subdirección de Planeación"/>
        <s v="Subdirección de Sostenibilidad y Gestión Territorial"/>
        <s v="Subdirección Administrativa y Financiera"/>
        <s v="Oficina de Control Interno"/>
        <s v="Subdirección de Participación y Cultura Ambiental"/>
        <s v="Secretaría General"/>
        <s v="Comité Institucional de Gestión y Desempeño"/>
      </sharedItems>
    </cacheField>
    <cacheField name="GIT Responsable" numFmtId="0">
      <sharedItems count="15">
        <s v="Planificación y Gestión Integral"/>
        <s v="Administrativo de Regionalización y Oficinas Territoriales"/>
        <s v="Tecnologías de la Información y las Comunicaciones (TIC)"/>
        <s v="Seguimiento y Evaluación a la Gestión Institucional "/>
        <s v="Educación Ambiental Rural "/>
        <s v="Servicio de Orientación al Ciudadano"/>
        <s v="Gestión de la Información y el Conocimiento"/>
        <s v="Talento Humano"/>
        <s v="Comunidades Étnicas"/>
        <s v="Gestión Documental"/>
        <s v="Contratación"/>
        <s v="No aplica"/>
        <s v="GIT Planificación y Gestión Integral"/>
        <s v="GIT Contratación"/>
        <s v="Recursos Físicos" u="1"/>
      </sharedItems>
    </cacheField>
    <cacheField name="Dependencia que apoya" numFmtId="0">
      <sharedItems/>
    </cacheField>
    <cacheField name="Plazo de logro " numFmtId="164">
      <sharedItems containsSemiMixedTypes="0" containsNonDate="0" containsDate="1" containsString="0" minDate="2022-01-31T00:00:00" maxDate="2023-01-01T00:00:00"/>
    </cacheField>
    <cacheField name="Acompañamiento Equipo SGI" numFmtId="0">
      <sharedItems containsBlank="1"/>
    </cacheField>
    <cacheField name="Ejecución trimestre I" numFmtId="0">
      <sharedItems containsNonDate="0" containsString="0" containsBlank="1"/>
    </cacheField>
    <cacheField name="Ejecución trimestre II" numFmtId="0">
      <sharedItems containsNonDate="0" containsString="0" containsBlank="1"/>
    </cacheField>
    <cacheField name="Ejecución trimestre III" numFmtId="0">
      <sharedItems containsNonDate="0" containsString="0" containsBlank="1"/>
    </cacheField>
    <cacheField name="Ejecución trimestre IV"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lo Giovanny Florez Mejia" refreshedDate="44930.669669212963" createdVersion="8" refreshedVersion="8" minRefreshableVersion="3" recordCount="24" xr:uid="{75E86983-00AF-4907-A3FD-DD6E111E5E32}">
  <cacheSource type="worksheet">
    <worksheetSource name="Tabla19"/>
  </cacheSource>
  <cacheFields count="15">
    <cacheField name="Componente" numFmtId="0">
      <sharedItems count="12">
        <s v="Gestión integral del riesgo de corrupción"/>
        <s v="Redes institucionales y canales de denuncia"/>
        <s v="Estado abierto"/>
        <s v="Transparencia y acceso a la información"/>
        <s v="Legalidad e integridad"/>
        <s v="Participación ciudadana y rendición de cuentas"/>
        <s v="Iniciativas adicionales"/>
        <s v="Transparencia y acceso a la información pública" u="1"/>
        <s v="Atención al ciudadano" u="1"/>
        <s v="Mapa de riesgos de corrupción" u="1"/>
        <s v="Otras iniciativas" u="1"/>
        <s v="Rendición de cuentas" u="1"/>
      </sharedItems>
    </cacheField>
    <cacheField name="n.°" numFmtId="0">
      <sharedItems containsSemiMixedTypes="0" containsString="0" containsNumber="1" containsInteger="1" minValue="1" maxValue="7"/>
    </cacheField>
    <cacheField name="n.° acción" numFmtId="0">
      <sharedItems/>
    </cacheField>
    <cacheField name="Acción" numFmtId="0">
      <sharedItems longText="1"/>
    </cacheField>
    <cacheField name="Meta (Producto)" numFmtId="0">
      <sharedItems/>
    </cacheField>
    <cacheField name="Dependencia Líder" numFmtId="0">
      <sharedItems count="7">
        <s v="Subdirección de Planeación"/>
        <s v="Subdirección de Sostenibilidad y Gestión Territorial"/>
        <s v="Oficina Asesora de Comunicaciones"/>
        <s v="Subdirección de Participación y Cultura Ambiental"/>
        <s v="Subdirección Administrativa y Financiera"/>
        <s v="Secretaría General"/>
        <s v="Subdireccción de Sostenibilidad y Gestión Territorial" u="1"/>
      </sharedItems>
    </cacheField>
    <cacheField name="GIT Responsable" numFmtId="0">
      <sharedItems containsBlank="1"/>
    </cacheField>
    <cacheField name="Dependencia que apoya" numFmtId="0">
      <sharedItems containsBlank="1"/>
    </cacheField>
    <cacheField name="Plazo de logro " numFmtId="164">
      <sharedItems containsDate="1" containsMixedTypes="1" minDate="2022-01-31T00:00:00" maxDate="2024-01-01T00:00:00"/>
    </cacheField>
    <cacheField name="Acompañamiento Equipo SGI" numFmtId="0">
      <sharedItems containsNonDate="0" containsString="0" containsBlank="1"/>
    </cacheField>
    <cacheField name="Ejecución trimestre I" numFmtId="0">
      <sharedItems containsNonDate="0" containsString="0" containsBlank="1"/>
    </cacheField>
    <cacheField name="Ejecución trimestre II" numFmtId="0">
      <sharedItems containsNonDate="0" containsString="0" containsBlank="1"/>
    </cacheField>
    <cacheField name="Ejecución trimestre III" numFmtId="0">
      <sharedItems containsNonDate="0" containsString="0" containsBlank="1"/>
    </cacheField>
    <cacheField name="Ejecución trimestre IV" numFmtId="0">
      <sharedItems containsNonDate="0" containsString="0" containsBlank="1"/>
    </cacheField>
    <cacheField name="Estad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x v="0"/>
    <s v="Sin datos"/>
    <x v="0"/>
    <n v="3"/>
    <n v="12"/>
  </r>
  <r>
    <x v="1"/>
    <x v="1"/>
    <n v="1186"/>
    <x v="1"/>
    <n v="1116"/>
    <n v="752"/>
  </r>
  <r>
    <x v="2"/>
    <x v="2"/>
    <n v="148"/>
    <x v="2"/>
    <n v="161"/>
    <n v="157"/>
  </r>
  <r>
    <x v="3"/>
    <x v="3"/>
    <n v="11"/>
    <x v="3"/>
    <n v="10"/>
    <n v="12"/>
  </r>
  <r>
    <x v="4"/>
    <x v="4"/>
    <n v="75"/>
    <x v="4"/>
    <n v="22"/>
    <n v="1"/>
  </r>
  <r>
    <x v="5"/>
    <x v="5"/>
    <n v="0"/>
    <x v="5"/>
    <n v="2"/>
    <n v="5"/>
  </r>
  <r>
    <x v="6"/>
    <x v="6"/>
    <n v="12"/>
    <x v="6"/>
    <n v="43"/>
    <n v="53"/>
  </r>
  <r>
    <x v="7"/>
    <x v="7"/>
    <n v="0"/>
    <x v="7"/>
    <n v="0"/>
    <n v="0"/>
  </r>
  <r>
    <x v="8"/>
    <x v="8"/>
    <n v="64"/>
    <x v="8"/>
    <n v="82"/>
    <n v="38"/>
  </r>
  <r>
    <x v="9"/>
    <x v="9"/>
    <s v="Sin datos"/>
    <x v="7"/>
    <n v="0"/>
    <n v="1"/>
  </r>
  <r>
    <x v="10"/>
    <x v="10"/>
    <n v="1007"/>
    <x v="9"/>
    <n v="1418"/>
    <n v="1039"/>
  </r>
  <r>
    <x v="11"/>
    <x v="11"/>
    <n v="26"/>
    <x v="10"/>
    <n v="7"/>
    <n v="35"/>
  </r>
  <r>
    <x v="12"/>
    <x v="12"/>
    <s v="Sin datos"/>
    <x v="11"/>
    <n v="48"/>
    <n v="14"/>
  </r>
  <r>
    <x v="13"/>
    <x v="13"/>
    <s v="Sin datos"/>
    <x v="12"/>
    <n v="40225"/>
    <n v="34651"/>
  </r>
  <r>
    <x v="14"/>
    <x v="14"/>
    <s v="Sin datos"/>
    <x v="13"/>
    <n v="1"/>
    <n v="280"/>
  </r>
  <r>
    <x v="15"/>
    <x v="15"/>
    <s v="Sin datos"/>
    <x v="14"/>
    <n v="2366"/>
    <n v="1718"/>
  </r>
  <r>
    <x v="16"/>
    <x v="16"/>
    <s v="Sin datos"/>
    <x v="7"/>
    <n v="0"/>
    <n v="4"/>
  </r>
  <r>
    <x v="17"/>
    <x v="17"/>
    <s v="Sin datos"/>
    <x v="15"/>
    <n v="51"/>
    <n v="21"/>
  </r>
  <r>
    <x v="18"/>
    <x v="18"/>
    <s v="Sin datos"/>
    <x v="5"/>
    <n v="3"/>
    <n v="15"/>
  </r>
  <r>
    <x v="19"/>
    <x v="19"/>
    <s v="Sin datos"/>
    <x v="16"/>
    <n v="179"/>
    <n v="166"/>
  </r>
  <r>
    <x v="20"/>
    <x v="20"/>
    <s v="Sin datos"/>
    <x v="7"/>
    <n v="0"/>
    <n v="2"/>
  </r>
  <r>
    <x v="21"/>
    <x v="21"/>
    <s v="Sin datos"/>
    <x v="17"/>
    <n v="1"/>
    <n v="0"/>
  </r>
  <r>
    <x v="22"/>
    <x v="22"/>
    <s v="No aplica"/>
    <x v="18"/>
    <n v="0"/>
    <n v="0"/>
  </r>
  <r>
    <x v="23"/>
    <x v="23"/>
    <s v="No aplica"/>
    <x v="18"/>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n v="1"/>
    <x v="0"/>
    <s v="Consulta y divulgación"/>
    <n v="1.1000000000000001"/>
    <s v="Publicar en el portal el formulario electrónico como mecanismo de participación para la construcción del PAAC."/>
    <s v="Formulario electrónico en portal web"/>
    <x v="0"/>
    <x v="0"/>
    <s v="Oficina Asesora de Comunicaciones"/>
    <d v="2022-01-31T00:00:00"/>
    <m/>
    <m/>
    <m/>
    <m/>
    <m/>
  </r>
  <r>
    <n v="1"/>
    <x v="0"/>
    <s v="Consulta y divulgación"/>
    <n v="1.2"/>
    <s v="Actualizar y publicar en la página web el mapa de riesgos de corrupción, incluyendo la identificación de riesgos y controles frente a conflictos de intereses."/>
    <s v="Mapa de riesgos de corrupción actualizado y publicado con riesgos y controles asociados al conflicto de intereses"/>
    <x v="0"/>
    <x v="0"/>
    <s v="Oficina Asesora de Comunicaciones"/>
    <d v="2022-01-31T00:00:00"/>
    <m/>
    <m/>
    <m/>
    <m/>
    <m/>
  </r>
  <r>
    <n v="2"/>
    <x v="1"/>
    <s v="Portafolio de oferta institucional (trámites y OPAS) identificado y difundido"/>
    <n v="2.1"/>
    <s v="Incorporar en el SUIT los trámites de: a) solicitud de producto de manejos forestales y b) sustracción de reservas"/>
    <s v="2 trámites publicados en SUIT"/>
    <x v="1"/>
    <x v="1"/>
    <s v="GIT Planificación y Gestión Integral"/>
    <d v="2022-04-30T00:00:00"/>
    <m/>
    <m/>
    <m/>
    <m/>
    <m/>
  </r>
  <r>
    <n v="2"/>
    <x v="1"/>
    <s v="Portafolio de oferta institucional (trámites y OPAS) identificado y difundido"/>
    <n v="2.2000000000000002"/>
    <s v="Ajustar el aplicativo Sirena para identificar la información asociada a cada trámite, para el diligenciamiento mensual de “gestión de datos de operación” en el SUIT: número de solicitudes realizadas y el número de solicitudes resueltas por trámite en el mismo período de tiempo."/>
    <s v="Aplicativo Sirena actualizado con reporte de datos de operación"/>
    <x v="2"/>
    <x v="2"/>
    <s v="Subdirección de Sostenibilidad y Gestión Territorial - Subdirección de Planeación"/>
    <d v="2022-12-30T00:00:00"/>
    <m/>
    <m/>
    <m/>
    <m/>
    <m/>
  </r>
  <r>
    <n v="2"/>
    <x v="1"/>
    <s v="Portafolio de oferta institucional (trámites y OPAS) identificado y difundido"/>
    <n v="2.2999999999999998"/>
    <s v="Actualizar en el SUIT los siete formularios únicos emitidos desde el Minambiente (Formatos único nacional de solicitud de permiso de prospección y exploración de aguas subterráneas, único nacional de solicitud de concesión de aguas subterráneas, único nacional de permiso de vertimiento al suelo, único nacional de solicitud de concesión de aguas superficiales y único nacional de permiso de vertimiento a cuerpos de agua) en articulación con Función Pública."/>
    <s v="7 formularios actualizados en SUIT"/>
    <x v="0"/>
    <x v="0"/>
    <s v="Subdirección de Sostenibilidad y Gestión Territorial"/>
    <d v="2022-06-30T00:00:00"/>
    <m/>
    <m/>
    <m/>
    <m/>
    <m/>
  </r>
  <r>
    <n v="2"/>
    <x v="1"/>
    <s v="Estrategia de racionalización de trámites formulada e implementada"/>
    <n v="2.4"/>
    <s v="Implementar la estrategia de interoperabilidad entre Sirena y Vital (Ventanilla Integral de Trámites Ambientales)"/>
    <s v="Interoperabilidad entre aplicativos Sirena y Vital"/>
    <x v="2"/>
    <x v="2"/>
    <s v="Subdirección de Sostenibilidad y Gestión Territorial"/>
    <d v="2022-12-30T00:00:00"/>
    <s v="Hace parte de la estrategia de racionalización"/>
    <m/>
    <m/>
    <m/>
    <m/>
  </r>
  <r>
    <n v="2"/>
    <x v="1"/>
    <s v="Estrategia de racionalización de trámites formulada e implementada"/>
    <n v="2.6"/>
    <s v="Eliminar de los trámites pertinentes los requisitos aplicables al usuario asociados con: certificado de existencia y representación legal y certificado de libertad y tradición"/>
    <s v="Certificado de existencia y representación legal y certificado de libertad y tradición no exigibles al usuario"/>
    <x v="1"/>
    <x v="1"/>
    <s v="Oficina Jurídico Ambiental"/>
    <d v="2022-12-30T00:00:00"/>
    <s v="Hace parte de la estrategia de racionalización"/>
    <m/>
    <m/>
    <m/>
    <m/>
  </r>
  <r>
    <n v="2"/>
    <x v="1"/>
    <s v="Estrategia de racionalización de trámites formulada e implementada"/>
    <n v="2.7"/>
    <s v="Coordinar la consulta en línea para los certificados de cámara y comercio en los trámites que aplique"/>
    <s v="Consulta en línea de certificados de cámara y comercio"/>
    <x v="1"/>
    <x v="1"/>
    <s v="GIT Gestión de la Información y el Conocimiento"/>
    <d v="2022-12-30T00:00:00"/>
    <s v="Hace parte de la estrategia de racionalización"/>
    <m/>
    <m/>
    <m/>
    <m/>
  </r>
  <r>
    <n v="2"/>
    <x v="1"/>
    <s v="Resultados de la racionalización cuantificados y difundidos."/>
    <n v="2.8"/>
    <s v="Realizar monitoreo en el SUIT a las estrategias de racionalización implementadas."/>
    <s v="Monitoreo en SUIT de las estrategias "/>
    <x v="0"/>
    <x v="0"/>
    <s v="Subdirección de Sostenibilidad y Gestión Territorial"/>
    <d v="2022-12-30T00:00:00"/>
    <m/>
    <m/>
    <m/>
    <m/>
    <m/>
  </r>
  <r>
    <n v="2"/>
    <x v="1"/>
    <s v="Resultados de la racionalización cuantificados y difundidos."/>
    <n v="2.9"/>
    <s v="Realizar seguimiento en el SUIT a las estrategias de racionalización implementadas."/>
    <s v="Seguimiento en SUIT a las estrategias"/>
    <x v="3"/>
    <x v="3"/>
    <s v="Subdirección de Sostenibilidad y Gestión Territorial"/>
    <d v="2022-12-30T00:00:00"/>
    <m/>
    <m/>
    <m/>
    <m/>
    <m/>
  </r>
  <r>
    <n v="3"/>
    <x v="2"/>
    <s v="Desarrollar escenarios de diálogo de doble vía con la ciudadanía y sus organizaciones"/>
    <n v="3.1"/>
    <s v="Promover la participación de los ciudadanos en control social a través de diferentes estrategias (estrategia educomunicativas, información al usuario, curso para Veedurías Ciudadanas disponible en la plataforma virtual EVA de Función Pública)"/>
    <s v="Registros de espacios de participación (estrategias, cursos)"/>
    <x v="4"/>
    <x v="4"/>
    <s v="Subdirección de Sostenibilidad y Gestión Territorial - Oficina Asesora de Comunicaciones_x000a_Subdirección de Planeación"/>
    <d v="2022-12-31T00:00:00"/>
    <m/>
    <m/>
    <m/>
    <m/>
    <m/>
  </r>
  <r>
    <n v="3"/>
    <x v="2"/>
    <s v="Informar avances y resultados de la gestión con calidad y en lenguaje comprensible"/>
    <n v="3.2"/>
    <s v="Presentar al Consejo Directivo el informe semestral de avance de ejecución del Plan de Acción 2020-2023 de conformidad con el artículo 9 de la (Resolución 667, 2016)"/>
    <s v="Informe de gestión"/>
    <x v="0"/>
    <x v="0"/>
    <s v="Oficina Asesora de Comunicaciones"/>
    <d v="2022-07-30T00:00:00"/>
    <m/>
    <m/>
    <m/>
    <m/>
    <m/>
  </r>
  <r>
    <n v="3"/>
    <x v="2"/>
    <s v="Informar avances y resultados de la gestión con calidad y en lenguaje comprensible"/>
    <n v="3.3"/>
    <s v="Presentar al Consejo Directivo y enviar al MADS el informe anual de avance en la ejecución del Plan de Acción 2020-2023 de conformidad con el artículo 9 de la (Resolución 667, 2016)"/>
    <s v="Informe de gestión"/>
    <x v="0"/>
    <x v="0"/>
    <s v="Oficina Asesora de Comunicaciones"/>
    <d v="2022-02-28T00:00:00"/>
    <m/>
    <m/>
    <m/>
    <m/>
    <m/>
  </r>
  <r>
    <n v="3"/>
    <x v="2"/>
    <s v="Informar avances y resultados de la gestión con calidad y en lenguaje comprensible"/>
    <n v="3.4"/>
    <s v="Realizar audiencia pública para presentar ante el Consejo Directivo y la comunidad en general el estado de la gestión adelantada de conformidad con el parágrafo 1 del artículo 2.2.8.6.4.11 del (Decreto 1076, 2015)"/>
    <s v="Acta y registros audiencia pública"/>
    <x v="0"/>
    <x v="0"/>
    <s v="Subdirección de Participación y Cultura Ambiental - Oficina Asesora de Comunicaciones"/>
    <d v="2022-04-30T00:00:00"/>
    <m/>
    <m/>
    <m/>
    <m/>
    <m/>
  </r>
  <r>
    <n v="3"/>
    <x v="2"/>
    <s v="Responder a compromisos propuestos, evaluación y retroalimentación en los ejercicios de rendición de cuentas con acciones correctivas para mejora"/>
    <n v="3.5"/>
    <s v="Aplicar encuesta de evaluación y retroalimentación sobre informes de rendición de cuentas a los grupos de valor."/>
    <s v="Registros de la evaluación"/>
    <x v="0"/>
    <x v="0"/>
    <s v="Subdirección de Participación y Cultura Ambiental - Oficina Asesora de Comunicaciones"/>
    <d v="2022-04-30T00:00:00"/>
    <m/>
    <m/>
    <m/>
    <m/>
    <m/>
  </r>
  <r>
    <n v="3"/>
    <x v="2"/>
    <s v="Responder a compromisos propuestos, evaluación y retroalimentación en los ejercicios de rendición de cuentas con acciones correctivas para mejora"/>
    <n v="3.6"/>
    <s v="Evaluar e implementar acciones de mejora a partir de los eventos de diálogo realizados con todos los grupos de valor."/>
    <s v="Plan de mejoramiento"/>
    <x v="0"/>
    <x v="0"/>
    <s v="Subdirección de Participación y Cultura Ambiental - Oficina Asesora de Comunicaciones"/>
    <d v="2022-04-30T00:00:00"/>
    <m/>
    <m/>
    <m/>
    <m/>
    <m/>
  </r>
  <r>
    <n v="3"/>
    <x v="2"/>
    <s v="Informar avances y resultados de la gestión con calidad y en lenguaje comprensible"/>
    <n v="3.7"/>
    <s v="Realizar rendición de cuentas de los planes de gestión y desempeño (Decreto 612 de 2018) - Jornada consolidada"/>
    <s v="Registros rendición de cuentas"/>
    <x v="0"/>
    <x v="0"/>
    <s v="Subdirección Administrativa y Financiera - Secretaría General"/>
    <d v="2022-12-31T00:00:00"/>
    <m/>
    <m/>
    <m/>
    <m/>
    <m/>
  </r>
  <r>
    <n v="3"/>
    <x v="2"/>
    <s v="Informar avances y resultados de la gestión con calidad y en lenguaje comprensible"/>
    <n v="3.8"/>
    <s v="Realizar rendición de cuentas del SGI"/>
    <s v="Registros rendición de cuentas"/>
    <x v="0"/>
    <x v="0"/>
    <s v="Oficina Asesora de Comunicaciones"/>
    <d v="2022-03-30T00:00:00"/>
    <m/>
    <m/>
    <m/>
    <m/>
    <m/>
  </r>
  <r>
    <n v="4"/>
    <x v="3"/>
    <s v="Gestión del relacionamiento con los ciudadanos"/>
    <n v="4.0999999999999996"/>
    <s v="Remitir desde el módulo de PQRS a las peticiones de información más comunes y su respectiva respuesta."/>
    <s v="Módulo de PQRSDIF remitiendo a preguntas y respuestas"/>
    <x v="1"/>
    <x v="5"/>
    <s v="GIT Gestión de la Información y el Conocimiento - GIT TIC"/>
    <d v="2022-12-31T00:00:00"/>
    <m/>
    <m/>
    <m/>
    <m/>
    <m/>
  </r>
  <r>
    <n v="4"/>
    <x v="3"/>
    <s v="Gestión del relacionamiento con los ciudadanos"/>
    <n v="4.2"/>
    <s v="Implementar un sistema de atención en la sede central y acorde a las necesidades de los grupos de valor de la corporación."/>
    <s v="Sistema de atención implementado sede central"/>
    <x v="2"/>
    <x v="2"/>
    <s v="Subdirección de Sostenibilidad y Gestión Territorial"/>
    <d v="2022-12-31T00:00:00"/>
    <m/>
    <m/>
    <m/>
    <m/>
    <m/>
  </r>
  <r>
    <n v="4"/>
    <x v="3"/>
    <s v="Gestión del relacionamiento con los ciudadanos"/>
    <n v="4.3"/>
    <s v="Realizar adecuación de página web, con el fin de garantizar su accesibilidad."/>
    <s v="Página web actualizada con criterios de accesibilidad"/>
    <x v="2"/>
    <x v="2"/>
    <s v="GIT Gestión de la Información y el Conocimiento "/>
    <d v="2022-01-31T00:00:00"/>
    <m/>
    <m/>
    <m/>
    <m/>
    <m/>
  </r>
  <r>
    <n v="4"/>
    <x v="3"/>
    <s v="Gestión del relacionamiento con los ciudadanos"/>
    <n v="4.4000000000000004"/>
    <s v="Diseñar mejoras tecnológicas que permitan realizar peticiones, quejas, reclamos y denuncias a través de dispositivos móviles"/>
    <s v="Módulo de PQRSDIF en canal móvil"/>
    <x v="2"/>
    <x v="2"/>
    <s v="GIT Gestión de la Información y el Conocimiento"/>
    <d v="2022-12-31T00:00:00"/>
    <m/>
    <m/>
    <m/>
    <m/>
    <m/>
  </r>
  <r>
    <n v="4"/>
    <x v="3"/>
    <s v="Gestión del relacionamiento con los ciudadanos"/>
    <n v="4.5"/>
    <s v="Implementar la Circular  100-010-2021 de Función Pública que contiene las directrices para fortalecer la implementación y uso de Lenguaje Claro."/>
    <s v="Evaluación normativa, actualización de matriz de requisitos legales"/>
    <x v="0"/>
    <x v="6"/>
    <s v="Oficina Asesora de Comunicaciones"/>
    <d v="2022-12-31T00:00:00"/>
    <m/>
    <m/>
    <m/>
    <m/>
    <m/>
  </r>
  <r>
    <n v="4"/>
    <x v="3"/>
    <s v="Fortalecimiento del talento humano al servicio del ciudadano"/>
    <n v="4.5999999999999996"/>
    <s v="Capacitar al personal de los PAC (puntos de atención al ciudadano) en lenguaje de señas básico."/>
    <s v="Personal del PAC formado en lenguaje de señas básico"/>
    <x v="2"/>
    <x v="7"/>
    <s v="Subdirección de Sostenibilidad y Gestión Territorial"/>
    <d v="2022-12-31T00:00:00"/>
    <m/>
    <m/>
    <m/>
    <m/>
    <m/>
  </r>
  <r>
    <n v="4"/>
    <x v="3"/>
    <s v="Fortalecimiento del talento humano al servicio del ciudadano"/>
    <n v="4.7"/>
    <s v="Capacitar al personal en atención al ciudadano (en especial, los servidores públicos nuevos del concurso de la CNSC) (Plataforma virtual del DNP)"/>
    <s v="Personal nuevo de dependencias misionales formado en atención al ciudadano"/>
    <x v="2"/>
    <x v="7"/>
    <s v="Subdirección de Sostenibilidad y Gestión Territorial"/>
    <d v="2022-12-31T00:00:00"/>
    <m/>
    <m/>
    <m/>
    <m/>
    <m/>
  </r>
  <r>
    <n v="4"/>
    <x v="3"/>
    <s v="Conocimiento del servicio al ciudadano"/>
    <n v="4.8"/>
    <s v="Implementar tablero de control de PQRS que permita realizar seguimiento en línea."/>
    <s v="Tablero de control PQRS"/>
    <x v="0"/>
    <x v="6"/>
    <s v="Subdirección de Sostenibilidad y Gestión Territorial - GIT TIC"/>
    <d v="2022-12-31T00:00:00"/>
    <m/>
    <m/>
    <m/>
    <m/>
    <m/>
  </r>
  <r>
    <n v="4"/>
    <x v="3"/>
    <s v="Evaluación de gestión y medición de la percepción ciudadana"/>
    <n v="4.9000000000000004"/>
    <s v="Implementar método de ciudadano incógnito en el canal telefónico."/>
    <s v="Método ciudadano incognito implementado"/>
    <x v="1"/>
    <x v="5"/>
    <s v="GIT Planificación y Gestión Integral"/>
    <d v="2022-12-31T00:00:00"/>
    <m/>
    <m/>
    <m/>
    <m/>
    <m/>
  </r>
  <r>
    <n v="5"/>
    <x v="4"/>
    <s v="Criterio Diferencial de Accesibilidad"/>
    <n v="5.0999999999999996"/>
    <s v="Publicar información de interés en lenguas nativas en la página web."/>
    <s v="Información en el portal en lenguas nativas"/>
    <x v="4"/>
    <x v="8"/>
    <s v="Oficina Asesora de Comunicaciones"/>
    <d v="2022-12-31T00:00:00"/>
    <m/>
    <m/>
    <m/>
    <m/>
    <m/>
  </r>
  <r>
    <n v="5"/>
    <x v="4"/>
    <s v="Lineamientos de Transparencia Pasiva"/>
    <n v="5.2"/>
    <s v="Capacitar al personal en lenguaje claro frente al ciudadano (capacitación virtual de Función Pública: plataforma EVA)"/>
    <s v="Personal formado en lenguaje claro"/>
    <x v="2"/>
    <x v="7"/>
    <s v="GIT Servicio de Orientación al Ciudadano"/>
    <d v="2022-12-31T00:00:00"/>
    <m/>
    <m/>
    <m/>
    <m/>
    <m/>
  </r>
  <r>
    <n v="5"/>
    <x v="4"/>
    <s v="Lineamientos de Transparencia Pasiva"/>
    <n v="5.3"/>
    <s v="Capacitar al personal en transparencia y acceso a la información pública, y específicamente en materia ambiental para el adecuado ejercicio de sus funciones. (capacitación virtual de Función Pública: plataforma EVA)"/>
    <s v="Personal formado en transparencia y acceso a la información pública"/>
    <x v="2"/>
    <x v="7"/>
    <s v="GIT Planificación y Gestión Integral"/>
    <d v="2022-12-31T00:00:00"/>
    <m/>
    <m/>
    <m/>
    <m/>
    <m/>
  </r>
  <r>
    <n v="5"/>
    <x v="4"/>
    <s v="Lineamientos de Transparencia Pasiva"/>
    <n v="5.4"/>
    <s v="Publicar el informe de Ley de Cuotas, por medio del portal web de la entidad "/>
    <s v="Informe publicado"/>
    <x v="3"/>
    <x v="3"/>
    <s v="Oficina Asesora de Comunicaciones"/>
    <d v="2022-12-30T00:00:00"/>
    <m/>
    <m/>
    <m/>
    <m/>
    <m/>
  </r>
  <r>
    <n v="5"/>
    <x v="4"/>
    <s v="Lineamientos de Transparencia Activa"/>
    <n v="5.5"/>
    <s v="Mejorar el acceso a los instrumentos de planificación estratégica (PGAR, Plan de Acción), misionales o temáticos e institucionales o estratégicos desde el portal web en articulación con el CIA."/>
    <s v="Actualización del catálogo virtual"/>
    <x v="0"/>
    <x v="6"/>
    <s v="Oficina Asesora de Comunicaciones"/>
    <d v="2022-12-31T00:00:00"/>
    <m/>
    <m/>
    <m/>
    <m/>
    <m/>
  </r>
  <r>
    <n v="5"/>
    <x v="4"/>
    <s v="Elaboración de los Instrumentos de Gestión de la Información"/>
    <n v="5.6"/>
    <s v="Posicionar la página (SEO) web con herramientas de analítica de datos"/>
    <s v="Página web SEO"/>
    <x v="2"/>
    <x v="2"/>
    <s v="Oficina Asesora de Comunicaciones - GIT Gestión de la Información y el Conocimiento"/>
    <d v="2022-12-30T00:00:00"/>
    <m/>
    <m/>
    <m/>
    <m/>
    <m/>
  </r>
  <r>
    <n v="5"/>
    <x v="4"/>
    <s v="Elaboración de los Instrumentos de Gestión de la Información"/>
    <n v="5.7"/>
    <s v="Generar una solución que permita verificar la incorporación de la obligación de cumplimiento de la política de protección de datos personales en los convenios y contratos que aplique."/>
    <s v="Solución de verificación datos personales en convenios y contratos"/>
    <x v="0"/>
    <x v="6"/>
    <s v="Tecnologías de la Información y las Comunicaciones (TIC)"/>
    <d v="2022-12-30T00:00:00"/>
    <m/>
    <m/>
    <m/>
    <m/>
    <m/>
  </r>
  <r>
    <n v="5"/>
    <x v="4"/>
    <s v="Elaboración de los Instrumentos de Gestión de la Información"/>
    <n v="5.8"/>
    <s v="Actualizar los instrumentos archivísticos"/>
    <s v="Instrumentos archivísticos actualizados"/>
    <x v="2"/>
    <x v="9"/>
    <s v="GIT Planificación y Gestión Integral"/>
    <d v="2022-12-30T00:00:00"/>
    <m/>
    <m/>
    <m/>
    <m/>
    <m/>
  </r>
  <r>
    <n v="5"/>
    <x v="4"/>
    <s v="Lineamientos de Transparencia Activa"/>
    <n v="5.9"/>
    <s v="Actualizar en la página web información de la dependencia, propósito, funciones, contacto e información del jefe de dependencia."/>
    <s v="Información actualizada en Página"/>
    <x v="0"/>
    <x v="6"/>
    <s v="Oficina Asesora de Comunicaciones_x000a_GIT Talento Humano"/>
    <d v="2022-12-30T00:00:00"/>
    <m/>
    <m/>
    <m/>
    <m/>
    <m/>
  </r>
  <r>
    <n v="6"/>
    <x v="5"/>
    <s v="Código General Disciplinario "/>
    <n v="6.1"/>
    <s v="Capacitar al personal en el Código General Disciplinario (Ley 1952 de 2019)"/>
    <s v="Personal formado en el Código General Disciplinario"/>
    <x v="2"/>
    <x v="7"/>
    <s v="Dirección General - Control Interno Disciplinario"/>
    <d v="2022-03-30T00:00:00"/>
    <m/>
    <m/>
    <m/>
    <m/>
    <m/>
  </r>
  <r>
    <n v="6"/>
    <x v="5"/>
    <s v="MIPG"/>
    <n v="6.2"/>
    <s v="Operativizar el Comité Institucional de Gestión y Desempeño."/>
    <s v="Una reunión semestral"/>
    <x v="0"/>
    <x v="0"/>
    <s v="Secretaría General"/>
    <d v="2022-12-31T00:00:00"/>
    <m/>
    <m/>
    <m/>
    <m/>
    <m/>
  </r>
  <r>
    <n v="6"/>
    <x v="5"/>
    <s v="MIPG"/>
    <n v="6.3"/>
    <s v="Desarrollar campañas de sensibilización del código de integridad, siguiendo las guías de la caja de herramientas ofrecidas por Función Pública"/>
    <s v="Registros de socialización del código de integridad"/>
    <x v="2"/>
    <x v="7"/>
    <s v="GIT Planificación y Gestión Integral"/>
    <d v="2022-12-30T00:00:00"/>
    <m/>
    <m/>
    <m/>
    <m/>
    <m/>
  </r>
  <r>
    <n v="6"/>
    <x v="5"/>
    <s v="MIPG"/>
    <n v="6.4"/>
    <s v="Capacitar al personal en el Modelo Integrado de Planeación y Gestión - MIPG (capacitación virtual de Función Pública: plataforma EVA)"/>
    <s v="Personal formado en el MIPG"/>
    <x v="2"/>
    <x v="7"/>
    <s v="GIT Planificación y Gestión Integral"/>
    <d v="2022-12-31T00:00:00"/>
    <m/>
    <m/>
    <m/>
    <m/>
    <m/>
  </r>
  <r>
    <n v="6"/>
    <x v="5"/>
    <s v="MIPG"/>
    <n v="6.5"/>
    <s v="Realizar campaña educomunicacional de la guía para la identificación y declaración de conflicto de intereses en el sector público colombiano en su versión vigente."/>
    <s v="Piezas comunicacionales"/>
    <x v="5"/>
    <x v="10"/>
    <s v="GIT Planificación y Gestión Integral"/>
    <d v="2022-12-30T00:00:00"/>
    <m/>
    <m/>
    <m/>
    <m/>
    <m/>
  </r>
  <r>
    <n v="6"/>
    <x v="5"/>
    <s v="MIPG"/>
    <n v="6.6"/>
    <s v="Implementar el instrumento de autodiagnóstico para la gestión del conflicto de intereses"/>
    <s v="Autodiagnóstico para la gestión de conflicto de intereses"/>
    <x v="2"/>
    <x v="7"/>
    <s v="Secretaría General - Subdirección de Planeación"/>
    <d v="2022-12-31T00:00:00"/>
    <m/>
    <m/>
    <m/>
    <m/>
    <m/>
  </r>
  <r>
    <n v="6"/>
    <x v="5"/>
    <s v="Normativo y procedimental"/>
    <n v="6.7"/>
    <s v="Capacitar al personal misional en la nueva Ley 2111 de 2021 “Por medio de la cual se sustituye el título XI “De los delitos contra los recursos naturales y el medio ambiente” de la Ley 599 de 2000, se modifica la Ley 906 de 2004 y se dictan otras disposiciones&quot;."/>
    <s v="Personal misional formado en Ley 2111 de 2021"/>
    <x v="2"/>
    <x v="7"/>
    <s v="Subdirección de Sostenibilidad y Gestión Territorial"/>
    <d v="2022-12-31T00:00:00"/>
    <m/>
    <m/>
    <m/>
    <m/>
    <m/>
  </r>
  <r>
    <n v="6"/>
    <x v="5"/>
    <s v="Integridad — Adopción o actualización del Código de Integridad en la entidad: Actualización"/>
    <n v="6.8"/>
    <s v="Diseñar una estrategia de diálogo al interior de la entidad para revisar los valores adicionales incluidos por la entidad o adicionarlos"/>
    <s v="Registro de revisión de valores adicionales con servidores públicos"/>
    <x v="2"/>
    <x v="7"/>
    <s v="GIT Planificación y Gestión Integral"/>
    <d v="2022-12-31T00:00:00"/>
    <m/>
    <m/>
    <m/>
    <m/>
    <m/>
  </r>
  <r>
    <n v="6"/>
    <x v="5"/>
    <s v="Integridad — Adopción o actualización del Código de Integridad en la entidad: Actualización"/>
    <n v="6.9"/>
    <s v="Diseñar una estrategia de diálogo con los grupos de valor de la entidad para revisar los valores adicionales incluidos por la entidad o adicionarlos"/>
    <s v="Registro de revisión de valores adicionales con grupos de valor"/>
    <x v="2"/>
    <x v="7"/>
    <s v="Subdirección de Sostenibilidad y Gestión Territorial"/>
    <d v="2022-12-31T00:00:00"/>
    <m/>
    <m/>
    <m/>
    <m/>
    <m/>
  </r>
  <r>
    <n v="6"/>
    <x v="5"/>
    <s v="Integridad — Promoción del cambio cultural alrededor de los valores de integridad al interior de la entidad: Diagnóstico"/>
    <n v="6.1"/>
    <s v="Realizar un diagnóstico inicial o anual de apropiación de los valores de integridad al interior de la entidad a partir de los resultados del FURAG; encuestas y grupos focales con los colaboradores de la entidad; encuestas y grupos focales con ciudadanía y otros grupos de valor relevantes. "/>
    <s v="Diagnóstico de apropiación de valores"/>
    <x v="2"/>
    <x v="7"/>
    <s v="GIT Planificación y Gestión Integral"/>
    <d v="2022-03-30T00:00:00"/>
    <m/>
    <m/>
    <m/>
    <m/>
    <m/>
  </r>
  <r>
    <n v="6"/>
    <x v="5"/>
    <s v="Integridad — Promoción del cambio cultural alrededor de los valores de integridad al interior de la entidad: Diseño e implementación"/>
    <n v="6.11"/>
    <s v="Diseñar e implementar un plan de trabajo para fomentar la apropiación de los valores del Código de Integridad al interior de la entidad que involucre las cuatro acciones básicas para fomentar el cambio cultural (comprometer, ejemplificar, activar, fomentar)."/>
    <s v="Plan de apropiación de valores"/>
    <x v="2"/>
    <x v="7"/>
    <s v="GIT Planificación y Gestión Integral"/>
    <d v="2022-06-30T00:00:00"/>
    <m/>
    <m/>
    <m/>
    <m/>
    <m/>
  </r>
  <r>
    <n v="6"/>
    <x v="5"/>
    <s v="Integridad — Promoción del cambio cultural alrededor de los valores de integridad al interior de la entidad: Seguimiento y evaluación"/>
    <n v="6.12"/>
    <s v="Adelantar un ejercicio de seguimiento al diagnóstico inicial o anual de  apropiación de los valores de integridad  identificando los cambios en los resultados del FURAG, y los cambios en las percepciones de los colaboradores de la entidad y sus grupos de valor."/>
    <s v="Seguimiento diagnóstico de apropiación de valores"/>
    <x v="2"/>
    <x v="7"/>
    <s v="GIT Planificación y Gestión Integral"/>
    <d v="2022-06-30T00:00:00"/>
    <m/>
    <m/>
    <m/>
    <m/>
    <m/>
  </r>
  <r>
    <n v="6"/>
    <x v="5"/>
    <s v="Integridad — Promoción del cambio cultural alrededor de los valores de integridad al interior de la entidad: Gestión del conocimiento"/>
    <n v="6.13"/>
    <s v="Diseñar e implementar una estrategia de identificación y sistematización de las lecciones aprendidas y buenas prácticas de promoción del cambio cultural al interior de la entidad para fortalecer su aplicación a futuro y mejorar el diseño de estrategias posteriores."/>
    <s v="Lecciones aprendidas y buenas prácticas de promoción del cambio cultural"/>
    <x v="2"/>
    <x v="7"/>
    <s v="GIT Gestión de la Información y el Conocimiento"/>
    <d v="2022-12-30T00:00:00"/>
    <m/>
    <m/>
    <m/>
    <m/>
    <m/>
  </r>
  <r>
    <n v="6"/>
    <x v="5"/>
    <s v="Integridad — Pedagogía: Sensibilización y capacitación"/>
    <n v="6.14"/>
    <s v="Realizar estrategias de comunicación (por diferentes medios) y sensibilización relacionadas con los temas de integridad."/>
    <s v="Estrategia de comunicación de temas de integridad"/>
    <x v="2"/>
    <x v="7"/>
    <s v="Oficina Asesora de Comunicaciones"/>
    <d v="2022-12-30T00:00:00"/>
    <m/>
    <m/>
    <m/>
    <m/>
    <m/>
  </r>
  <r>
    <n v="6"/>
    <x v="5"/>
    <s v="Integridad — Articulación con actores clave o grupos de valor"/>
    <n v="6.15"/>
    <s v="Adelantar escenarios de diálogo para profundizar en conceptos, perspectivas y herramientas de promoción de la integridad pública."/>
    <s v="Escenarios de dialogo de promoción de la integridad"/>
    <x v="2"/>
    <x v="7"/>
    <s v="GIT Planificación y Gestión Integral"/>
    <d v="2022-12-30T00:00:00"/>
    <m/>
    <m/>
    <m/>
    <m/>
    <m/>
  </r>
  <r>
    <n v="6"/>
    <x v="5"/>
    <s v="Conflicto de intereses — Condiciones institucionales: Comité de Gestión y Desempeño"/>
    <n v="6.16"/>
    <s v="Gestionar a través del  Comité Institucional de Gestión y Desempeño  el grupo de trabajo para la implementación de la política de integridad pública (MIPG): Código de integridad y la gestión de conflictos de intereses"/>
    <s v="Equipo de trabajo para la implementación de la política de integridad y la gestión del conflicto de intereses"/>
    <x v="5"/>
    <x v="11"/>
    <s v="GIT Talento Humano (lo relativo al código de integridad)"/>
    <d v="2022-04-30T00:00:00"/>
    <m/>
    <m/>
    <m/>
    <m/>
    <m/>
  </r>
  <r>
    <n v="6"/>
    <x v="5"/>
    <s v="Conflicto de intereses — Condiciones institucionales: Comité de Gestión y Desempeño"/>
    <n v="6.17"/>
    <s v="Hacer seguimiento a la implementación de la estrategia de gestión de conflicto de intereses a través del Comité Institucional de Gestión y Desempeño"/>
    <s v="Acta del Comité Institucional de Gestión y Desempeño con seguimiento a la estrategia de conflicto de intereses"/>
    <x v="0"/>
    <x v="12"/>
    <s v="Secretaría General"/>
    <d v="2022-04-30T00:00:00"/>
    <m/>
    <m/>
    <m/>
    <m/>
    <m/>
  </r>
  <r>
    <n v="6"/>
    <x v="5"/>
    <s v="Conflicto de intereses — Condiciones institucionales: Comité de Gestión y Desempeño"/>
    <n v="6.1800000000000104"/>
    <s v="Definir la dependencia para orientar legal o técnicamente a los servidores, contratistas, supervisores, coordinadores o jefes inmediatos, en la declaración de conflictos de intereses o decisión de impedimentos, recusaciones, inhabilidades o incompatibilidades. "/>
    <s v="Dependencia responsable de orientar los conflictos de intereses"/>
    <x v="6"/>
    <x v="11"/>
    <s v="Secretaría General"/>
    <d v="2022-03-28T00:00:00"/>
    <m/>
    <m/>
    <m/>
    <m/>
    <m/>
  </r>
  <r>
    <n v="6"/>
    <x v="5"/>
    <s v="Conflicto de intereses — Condiciones institucionales: Procesos y procedimientos"/>
    <n v="6.1900000000000102"/>
    <s v="Identificar las áreas con riesgo de posibles conflictos de intereses en los procesos o dependencias"/>
    <s v="Áreas con riesgo de posibles conflictos de intereses"/>
    <x v="5"/>
    <x v="11"/>
    <s v="Subdirección de Planeación"/>
    <d v="2022-06-30T00:00:00"/>
    <m/>
    <m/>
    <m/>
    <m/>
    <m/>
  </r>
  <r>
    <n v="6"/>
    <x v="5"/>
    <s v="Conflicto de intereses — Condiciones institucionales: Procesos y procedimientos"/>
    <n v="6.2000000000000099"/>
    <s v="Organizar e implementar un canal de comunicación interno (correo, buzón, intranet) para recibir los impedimentos o recusaciones."/>
    <s v="Correo para recibir impedimentos o recusaciones por conflictos de intereses"/>
    <x v="5"/>
    <x v="11"/>
    <s v="GIT TIC"/>
    <d v="2022-06-30T00:00:00"/>
    <m/>
    <m/>
    <m/>
    <m/>
    <m/>
  </r>
  <r>
    <n v="6"/>
    <x v="5"/>
    <s v="Conflicto de intereses — Condiciones institucionales: Procesos y procedimientos"/>
    <n v="6.2100000000000097"/>
    <s v="Ajustar el manual de contratación de la entidad con orientaciones para que los servidores y  contratistas realicen su declaración de conflictos de intereses"/>
    <s v="Manual de contratación actualizado con declaración de conflicto de intereses"/>
    <x v="5"/>
    <x v="13"/>
    <s v="No aplica"/>
    <d v="2022-06-30T00:00:00"/>
    <m/>
    <m/>
    <m/>
    <m/>
    <m/>
  </r>
  <r>
    <n v="6"/>
    <x v="5"/>
    <s v="Conflicto de intereses — Condiciones institucionales: Procesos y procedimientos"/>
    <n v="6.2200000000000104"/>
    <s v="Establecer el procedimiento interno para el manejo y declaración de conflictos de intereses de conformidad con el artículo 12 de la Ley 1437 de 2011. "/>
    <s v="Procedimiento de gestión de conflicto de intereses"/>
    <x v="5"/>
    <x v="11"/>
    <s v="Subdirección de Planeación"/>
    <d v="2022-06-30T00:00:00"/>
    <m/>
    <m/>
    <m/>
    <m/>
    <m/>
  </r>
  <r>
    <n v="6"/>
    <x v="5"/>
    <s v="Conflicto de intereses — Pedagogía al interior de la entidad: Capacitación"/>
    <n v="6.2300000000000102"/>
    <s v="Capacitar al personal sobre la identificación y gestión de conflictos de intereses, su declaración proactiva, el cumplimiento de la Ley 2013 de 2019 y el trámite de los impedimentos y recusaciones de acuerdo al artículo 12 de la Ley 1437 de 2011 a través del plan de capacitación institucional."/>
    <s v="Personal formado en la identificación y gestión de conflictos de intereses"/>
    <x v="2"/>
    <x v="7"/>
    <s v="Secretaría General"/>
    <d v="2022-12-31T00:00:00"/>
    <m/>
    <m/>
    <m/>
    <m/>
    <m/>
  </r>
  <r>
    <n v="6"/>
    <x v="5"/>
    <s v="Conflicto de intereses — Seguimiento y evaluación: Declaración de bienes, rentas y conflictos de intereses Ley 2013 de 2019"/>
    <n v="6.24000000000001"/>
    <s v="Garantizar que el 100 % de servidores públicos de la entidad obligados por la Ley 2013 de 2019 publiquen la declaración de bienes, rentas y conflicto de intereses en el aplicativo establecido por Función Pública."/>
    <s v="Registros en Aplicativo por la Integridad Pública"/>
    <x v="2"/>
    <x v="7"/>
    <s v="Secretaría General"/>
    <d v="2022-12-31T00:00:00"/>
    <m/>
    <m/>
    <m/>
    <m/>
    <m/>
  </r>
  <r>
    <n v="6"/>
    <x v="5"/>
    <s v="Conflicto de intereses — Seguimiento y evaluación: Declaración de bienes, rentas y conflictos de intereses Ley 2013 de 2019"/>
    <n v="6.24000000000001"/>
    <s v="Garantizar que el 100 % de contratistas de la entidad obligados por la Ley 2013 de 2019 publiquen la declaración de bienes, rentas y conflicto de intereses en el aplicativo establecido por Función Pública."/>
    <s v="Registros en Aplicativo por la Integridad Pública"/>
    <x v="5"/>
    <x v="13"/>
    <s v="Subdirección de Planeación"/>
    <d v="2022-12-31T00:00:00"/>
    <m/>
    <m/>
    <m/>
    <m/>
    <m/>
  </r>
  <r>
    <n v="6"/>
    <x v="5"/>
    <s v="Conflicto de intereses — Seguimiento y evaluación: Registro de las declaraciones de conflictos de intereses"/>
    <n v="6.2500000000000098"/>
    <s v="Realizar seguimiento y monitoreo al registro de conflictos de intereses que han surtido tramite (servidores públicos)."/>
    <s v="Seguimiento y monitoreo al registro de conflictos de intereses han surtido tramite."/>
    <x v="2"/>
    <x v="7"/>
    <s v="Secretaría General"/>
    <d v="2022-12-31T00:00:00"/>
    <m/>
    <m/>
    <m/>
    <m/>
    <m/>
  </r>
  <r>
    <n v="6"/>
    <x v="5"/>
    <s v="Conflicto de intereses — Seguimiento y evaluación: Registro de las declaraciones de conflictos de intereses"/>
    <n v="6.2500000000000098"/>
    <s v="Realizar seguimiento y monitoreo al registro de conflictos de intereses que han surtido tramite (contratistas)."/>
    <s v="Seguimiento y monitoreo al registro de conflictos de intereses han surtido tramite."/>
    <x v="5"/>
    <x v="13"/>
    <s v="Subdirección de Planeación"/>
    <d v="2022-12-31T00:00:00"/>
    <m/>
    <m/>
    <m/>
    <m/>
    <m/>
  </r>
  <r>
    <n v="6"/>
    <x v="5"/>
    <s v="Conflicto de intereses — Seguimiento y evaluación: Registro de las declaraciones de conflictos de intereses"/>
    <n v="6.2600000000000096"/>
    <s v="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
    <s v="Informe de seguimiento y control a la implementación de las estrategias de gestión preventiva del conflicto de intereses"/>
    <x v="3"/>
    <x v="3"/>
    <s v="No aplica"/>
    <d v="2022-12-31T00:00:00"/>
    <m/>
    <m/>
    <m/>
    <m/>
    <m/>
  </r>
  <r>
    <n v="6"/>
    <x v="5"/>
    <s v="Conflicto de intereses — Seguimiento y evaluación: Articulación con actores clave o grupos de valor"/>
    <n v="6.2700000000000102"/>
    <s v="Realizar iniciativas de involucramiento de la ciudadanía en la consulta y seguimiento de las declaraciones realizadas por servidores públicos y contratistas  en el Aplicativo por la Integridad - Sigep II."/>
    <s v="Link que remite a las declaraciones en el Aplicativo por la Integridad"/>
    <x v="0"/>
    <x v="12"/>
    <s v="Oficina Asesora de Comunicaciones"/>
    <d v="2022-12-31T00:00:00"/>
    <m/>
    <m/>
    <m/>
    <m/>
    <m/>
  </r>
  <r>
    <n v="6"/>
    <x v="5"/>
    <s v="Conflicto de intereses — Seguimiento y evaluación: Articulación con actores clave o grupos de valor"/>
    <n v="6.28000000000001"/>
    <s v="Adelantar ejercicios de socialización de la normatividad y horizonte estratégico de la gestión preventiva de conflictos de interés con la ciudadanía y el sector privado."/>
    <s v="Link de socialización de la normatividad y horizonte estratégico de la gestión preventiva de conflictos de interés "/>
    <x v="0"/>
    <x v="12"/>
    <s v="Oficina Asesora de Comunicaciones"/>
    <d v="2022-12-31T00:00:00"/>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n v="1"/>
    <s v="1.1"/>
    <s v="Definir medidas para mitigar riesgos relacionados con el Lavado de Activos y Financiación del Terrorismo (LAFT)"/>
    <s v="Controles para mitigar el LAFT"/>
    <x v="0"/>
    <s v="Planificación y Gestión Integral"/>
    <s v="Subdirección de Sostenibilidad y Gestión Territorial"/>
    <d v="2023-12-30T00:00:00"/>
    <m/>
    <m/>
    <m/>
    <m/>
    <m/>
    <m/>
  </r>
  <r>
    <x v="0"/>
    <n v="1"/>
    <s v="1.2"/>
    <s v="Publicar en el portal el formulario electrónico como mecanismo de participación para la construcción del PTEP."/>
    <s v="Formulario electrónico en portal web"/>
    <x v="0"/>
    <s v="Planificación y Gestión Integral"/>
    <s v="Oficina Asesora de Comunicaciones"/>
    <d v="2023-01-06T00:00:00"/>
    <m/>
    <m/>
    <m/>
    <m/>
    <m/>
    <m/>
  </r>
  <r>
    <x v="0"/>
    <n v="1"/>
    <s v="1.3"/>
    <s v="Actualizar y publicar en la página web el mapa de riesgos de corrupción, incluyendo la identificación de riesgos y controles frente a conflictos de intereses."/>
    <s v="Mapa de riesgos de corrupción actualizado y publicado con riesgos y controles asociados al conflicto de intereses"/>
    <x v="0"/>
    <s v="Planificación y Gestión Integral"/>
    <s v="Oficina Asesora de Comunicaciones"/>
    <d v="2022-01-31T00:00:00"/>
    <m/>
    <m/>
    <m/>
    <m/>
    <m/>
    <m/>
  </r>
  <r>
    <x v="1"/>
    <n v="2"/>
    <s v="2.1"/>
    <s v="Sanear las PQRSD de la Oficina Territorial Aburrá Norte"/>
    <s v="Al menos el 30 % (línea base 1600)"/>
    <x v="1"/>
    <s v="Subdirección de Sostenibilidad y Gestión Territorial"/>
    <m/>
    <d v="2023-12-30T00:00:00"/>
    <m/>
    <m/>
    <m/>
    <m/>
    <m/>
    <m/>
  </r>
  <r>
    <x v="2"/>
    <n v="3"/>
    <s v="3.1"/>
    <s v="Fortalecer la atención a través de la Unidad Móvil."/>
    <s v="50 % de los municipios"/>
    <x v="1"/>
    <s v="Servicio de orientación al ciudadano"/>
    <m/>
    <d v="2023-12-30T00:00:00"/>
    <m/>
    <m/>
    <m/>
    <m/>
    <m/>
    <m/>
  </r>
  <r>
    <x v="3"/>
    <n v="4"/>
    <s v="4.1"/>
    <s v="Traducir los videos que se proyectan en los PAC a lenguaje de señas básico."/>
    <s v="Videos del PAC en lenguaje de señas"/>
    <x v="1"/>
    <s v="Servicio de orientación al ciudadano"/>
    <m/>
    <d v="2023-12-30T00:00:00"/>
    <m/>
    <m/>
    <m/>
    <m/>
    <m/>
    <m/>
  </r>
  <r>
    <x v="3"/>
    <n v="4"/>
    <s v="4.2"/>
    <s v="Implementar campaña de promoción del lenguaje claro en el marco del Plan de Comunicaciones del SGI."/>
    <s v="Campaña implementada"/>
    <x v="2"/>
    <s v="Oficina Asesora de Comunicaciones"/>
    <s v="Subdirección de Planeación"/>
    <d v="2023-12-30T00:00:00"/>
    <m/>
    <m/>
    <m/>
    <m/>
    <m/>
    <m/>
  </r>
  <r>
    <x v="3"/>
    <n v="4"/>
    <s v="4.3"/>
    <s v="Actualizar la señalización de la Sede Central incorporando información básica en lenguaje Emberá."/>
    <s v="Señalización Sede Central lengua nativa"/>
    <x v="3"/>
    <s v="Comunidades Étnicas"/>
    <s v="Oficina Asesora de Comunicaciones"/>
    <d v="2023-12-31T00:00:00"/>
    <m/>
    <m/>
    <m/>
    <m/>
    <m/>
    <m/>
  </r>
  <r>
    <x v="3"/>
    <n v="4"/>
    <s v="4.4"/>
    <s v="Capacitar al personal en lenguaje claro frente al ciudadano (capacitación virtual de Función Pública: plataforma EVA)"/>
    <s v="Personal formado en lenguaje claro"/>
    <x v="4"/>
    <s v="Talento Humano"/>
    <s v="GIT Servicio de Orientación al Ciudadano"/>
    <d v="2023-12-31T00:00:00"/>
    <m/>
    <m/>
    <m/>
    <m/>
    <m/>
    <m/>
  </r>
  <r>
    <x v="3"/>
    <n v="4"/>
    <s v="4.5"/>
    <s v="Capacitar al personal en transparencia y acceso a la información pública, y específicamente en materia ambiental para el adecuado ejercicio de sus funciones. (capacitación virtual de Función Pública: plataforma EVA)"/>
    <s v="Personal formado en transparencia y acceso a la información pública"/>
    <x v="4"/>
    <s v="Talento Humano"/>
    <s v="GIT Planificación y Gestión Integral"/>
    <d v="2023-12-31T00:00:00"/>
    <m/>
    <m/>
    <m/>
    <m/>
    <m/>
    <m/>
  </r>
  <r>
    <x v="3"/>
    <n v="4"/>
    <s v="4.6"/>
    <s v="Actualizar los instrumentos archivísticos"/>
    <s v="Instrumentos archivísticos actualizados"/>
    <x v="4"/>
    <s v="Gestión Documental"/>
    <s v="GIT Planificación y Gestión Integral"/>
    <d v="2023-12-31T00:00:00"/>
    <m/>
    <m/>
    <m/>
    <m/>
    <m/>
    <m/>
  </r>
  <r>
    <x v="3"/>
    <n v="4"/>
    <s v="4.7"/>
    <s v="Generar orientaciones que permitan que los diferentes productos corporativos se realicen en un lenguaje amigable para los actores del territorio (Educomunicación)."/>
    <s v="Documento con orientaciones"/>
    <x v="3"/>
    <m/>
    <s v="Oficina Asesora de Comunicaciones y dependencias misionales"/>
    <d v="2023-12-31T00:00:00"/>
    <m/>
    <m/>
    <m/>
    <m/>
    <m/>
    <m/>
  </r>
  <r>
    <x v="4"/>
    <n v="5"/>
    <s v="5.1"/>
    <s v="Implementar plan de trabajo de la política de integridad 2023"/>
    <s v="Plan de trabajo de la política de integridad implementado"/>
    <x v="4"/>
    <s v="Talento Humano"/>
    <s v="GIT Planificación y Gestión Integral"/>
    <d v="2023-12-31T00:00:00"/>
    <m/>
    <m/>
    <m/>
    <m/>
    <m/>
    <m/>
  </r>
  <r>
    <x v="4"/>
    <n v="5"/>
    <s v="5.2"/>
    <s v="Ajustar el manual de contratación de la entidad con orientaciones para que los servidores y  contratistas realicen su declaración de conflictos de intereses"/>
    <s v="Manual de contratación actualizado con declaración de conflicto de intereses"/>
    <x v="5"/>
    <s v="Contratación"/>
    <s v="No aplica"/>
    <s v="30/06/202"/>
    <m/>
    <m/>
    <m/>
    <m/>
    <m/>
    <m/>
  </r>
  <r>
    <x v="4"/>
    <n v="5"/>
    <s v="5.3"/>
    <s v="Incorporar como requisito para la firma de contratos de servicios profesionales y de apoyo a la gestión que los contratistas de la entidad obligados por la Ley 2013 de 2019 publiquen la declaración de bienes, rentas y conflicto de intereses en el aplicativo establecido por Función Pública."/>
    <s v="Lista de chequeo de contratos servicios profesionales y de apoyo a la gestión con el requisito de publicación de la declaración de bienes, rentas y conflicto de intereses en el aplicativo establecido por Función Pública."/>
    <x v="5"/>
    <s v="Contratación"/>
    <s v="Subdirección de Planeación"/>
    <s v="31/12/202"/>
    <m/>
    <m/>
    <m/>
    <m/>
    <m/>
    <m/>
  </r>
  <r>
    <x v="5"/>
    <n v="6"/>
    <s v="6.1"/>
    <s v="Realizar rendición de cuentas del SGI"/>
    <s v="Registros rendición de cuentas"/>
    <x v="0"/>
    <s v="Planificación y Gestión Integral"/>
    <s v="Oficina Asesora de Comunicaciones"/>
    <d v="2023-03-30T00:00:00"/>
    <m/>
    <m/>
    <m/>
    <m/>
    <m/>
    <m/>
  </r>
  <r>
    <x v="5"/>
    <n v="6"/>
    <s v="6.2"/>
    <s v="Realizar audiencia pública para presentar ante el Consejo Directivo y la comunidad en general el estado de la gestión adelantada de conformidad con el parágrafo 1 del artículo 2.2.8.6.4.11 del (Decreto 1076, 2015)"/>
    <s v="Acta y registros audiencia pública"/>
    <x v="0"/>
    <s v="Planificación y Gestión Integral"/>
    <s v="Subdirección de Participación y Cultura Ambiental - Oficina Asesora de Comunicaciones"/>
    <d v="2023-04-30T00:00:00"/>
    <m/>
    <m/>
    <m/>
    <m/>
    <m/>
    <m/>
  </r>
  <r>
    <x v="5"/>
    <n v="6"/>
    <s v="6.3"/>
    <s v="Aplicar encuesta de evaluación y retroalimentación sobre informes de rendición de cuentas a los grupos de valor."/>
    <s v="Registros de la evaluación"/>
    <x v="0"/>
    <s v="Planificación y Gestión Integral"/>
    <s v="Subdirección de Participación y Cultura Ambiental - Oficina Asesora de Comunicaciones"/>
    <d v="2023-04-30T00:00:00"/>
    <m/>
    <m/>
    <m/>
    <m/>
    <m/>
    <m/>
  </r>
  <r>
    <x v="5"/>
    <n v="6"/>
    <s v="6.4"/>
    <s v="Evaluar e implementar acciones de mejora a partir de los eventos de diálogo realizados con todos los grupos de valor."/>
    <s v="Plan de mejoramiento"/>
    <x v="0"/>
    <s v="Planificación y Gestión Integral"/>
    <s v="Subdirección de Participación y Cultura Ambiental - Oficina Asesora de Comunicaciones"/>
    <d v="2023-04-30T00:00:00"/>
    <m/>
    <m/>
    <m/>
    <m/>
    <m/>
    <m/>
  </r>
  <r>
    <x v="5"/>
    <n v="6"/>
    <s v="6.5"/>
    <s v="Presentar al Consejo Directivo el informe semestral de avance de ejecución del Plan de Acción 2020-2023 de conformidad con el artículo 9 de la (Resolución 667, 2016)"/>
    <s v="Informe de gestión"/>
    <x v="0"/>
    <s v="Planificación y Gestión Integral"/>
    <s v="Oficina Asesora de Comunicaciones"/>
    <d v="2023-07-30T00:00:00"/>
    <m/>
    <m/>
    <m/>
    <m/>
    <m/>
    <m/>
  </r>
  <r>
    <x v="5"/>
    <n v="6"/>
    <s v="6.6"/>
    <s v="Realizar rendición de cuentas de los planes de gestión y desempeño (Decreto 612 de 2018) - Jornada consolidada"/>
    <s v="Registros rendición de cuentas"/>
    <x v="0"/>
    <s v="Planificación y Gestión Integral"/>
    <s v="Subdirección Administrativa y Financiera - Secretaría General"/>
    <d v="2023-12-31T00:00:00"/>
    <m/>
    <m/>
    <m/>
    <m/>
    <m/>
    <m/>
  </r>
  <r>
    <x v="6"/>
    <n v="7"/>
    <s v="7.1"/>
    <s v="Realizar jornadas de capacitación en atención al ciudadano con las dependencias corporativas."/>
    <s v="4 jornadas de capacitación de atención al ciudadano"/>
    <x v="4"/>
    <s v="Talento Humano"/>
    <s v="Subdirección de Sostenibilidad y Gestión Territorial"/>
    <d v="2023-12-30T00:00:00"/>
    <m/>
    <m/>
    <m/>
    <m/>
    <m/>
    <m/>
  </r>
  <r>
    <x v="6"/>
    <n v="7"/>
    <s v="7.2"/>
    <s v="Implementar método de ciudadano incógnito en canales electrónicos: correo y WhatsApp."/>
    <s v="1 vez por semestre"/>
    <x v="1"/>
    <s v="Servicio de orientación al ciudadano"/>
    <s v="Subdirección de Planeación"/>
    <d v="2023-12-30T00:00:00"/>
    <m/>
    <m/>
    <m/>
    <m/>
    <m/>
    <m/>
  </r>
  <r>
    <x v="6"/>
    <n v="7"/>
    <s v="7.3"/>
    <s v="Capacitar al personal en el Modelo Integrado de Planeación y Gestión (MIPG) —capacitación virtual de Función Pública: plataforma EVA—"/>
    <s v="Personal formado en el MIPG"/>
    <x v="4"/>
    <s v="Talento Humano"/>
    <s v="GIT Planificación y Gestión Integral"/>
    <d v="2023-12-31T00:00:0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1"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
  <location ref="A34:H50" firstHeaderRow="1" firstDataRow="2" firstDataCol="1"/>
  <pivotFields count="15">
    <pivotField showAll="0" defaultSubtotal="0"/>
    <pivotField axis="axisCol" showAll="0">
      <items count="8">
        <item x="3"/>
        <item x="1"/>
        <item x="0"/>
        <item x="5"/>
        <item x="2"/>
        <item x="4"/>
        <item m="1" x="6"/>
        <item t="default"/>
      </items>
    </pivotField>
    <pivotField showAll="0"/>
    <pivotField dataField="1" showAll="0"/>
    <pivotField showAll="0"/>
    <pivotField showAll="0"/>
    <pivotField showAll="0"/>
    <pivotField axis="axisRow" showAll="0">
      <items count="16">
        <item x="1"/>
        <item x="8"/>
        <item x="10"/>
        <item x="4"/>
        <item x="6"/>
        <item x="9"/>
        <item x="0"/>
        <item m="1" x="14"/>
        <item x="3"/>
        <item x="5"/>
        <item x="7"/>
        <item x="2"/>
        <item x="11"/>
        <item x="12"/>
        <item x="13"/>
        <item t="default"/>
      </items>
    </pivotField>
    <pivotField showAll="0"/>
    <pivotField numFmtId="164" showAll="0"/>
    <pivotField showAll="0"/>
    <pivotField showAll="0"/>
    <pivotField showAll="0"/>
    <pivotField showAll="0"/>
    <pivotField showAll="0"/>
  </pivotFields>
  <rowFields count="1">
    <field x="7"/>
  </rowFields>
  <rowItems count="15">
    <i>
      <x/>
    </i>
    <i>
      <x v="1"/>
    </i>
    <i>
      <x v="2"/>
    </i>
    <i>
      <x v="3"/>
    </i>
    <i>
      <x v="4"/>
    </i>
    <i>
      <x v="5"/>
    </i>
    <i>
      <x v="6"/>
    </i>
    <i>
      <x v="8"/>
    </i>
    <i>
      <x v="9"/>
    </i>
    <i>
      <x v="10"/>
    </i>
    <i>
      <x v="11"/>
    </i>
    <i>
      <x v="12"/>
    </i>
    <i>
      <x v="13"/>
    </i>
    <i>
      <x v="14"/>
    </i>
    <i t="grand">
      <x/>
    </i>
  </rowItems>
  <colFields count="1">
    <field x="1"/>
  </colFields>
  <colItems count="7">
    <i>
      <x/>
    </i>
    <i>
      <x v="1"/>
    </i>
    <i>
      <x v="2"/>
    </i>
    <i>
      <x v="3"/>
    </i>
    <i>
      <x v="4"/>
    </i>
    <i>
      <x v="5"/>
    </i>
    <i t="grand">
      <x/>
    </i>
  </colItems>
  <dataFields count="1">
    <dataField name="Cuenta de n.° acción" fld="3" subtotal="count" baseField="7" baseItem="0"/>
  </dataFields>
  <chartFormats count="18">
    <chartFormat chart="0" format="0" series="1">
      <pivotArea type="data" outline="0" fieldPosition="0">
        <references count="1">
          <reference field="7" count="1" selected="0">
            <x v="0"/>
          </reference>
        </references>
      </pivotArea>
    </chartFormat>
    <chartFormat chart="0" format="1" series="1">
      <pivotArea type="data" outline="0" fieldPosition="0">
        <references count="1">
          <reference field="7" count="1" selected="0">
            <x v="1"/>
          </reference>
        </references>
      </pivotArea>
    </chartFormat>
    <chartFormat chart="0" format="2" series="1">
      <pivotArea type="data" outline="0" fieldPosition="0">
        <references count="1">
          <reference field="7" count="1" selected="0">
            <x v="2"/>
          </reference>
        </references>
      </pivotArea>
    </chartFormat>
    <chartFormat chart="0" format="3" series="1">
      <pivotArea type="data" outline="0" fieldPosition="0">
        <references count="1">
          <reference field="7" count="1" selected="0">
            <x v="3"/>
          </reference>
        </references>
      </pivotArea>
    </chartFormat>
    <chartFormat chart="0" format="4" series="1">
      <pivotArea type="data" outline="0" fieldPosition="0">
        <references count="1">
          <reference field="7" count="1" selected="0">
            <x v="4"/>
          </reference>
        </references>
      </pivotArea>
    </chartFormat>
    <chartFormat chart="0" format="5" series="1">
      <pivotArea type="data" outline="0" fieldPosition="0">
        <references count="1">
          <reference field="7" count="1" selected="0">
            <x v="5"/>
          </reference>
        </references>
      </pivotArea>
    </chartFormat>
    <chartFormat chart="0" format="6" series="1">
      <pivotArea type="data" outline="0" fieldPosition="0">
        <references count="1">
          <reference field="7" count="1" selected="0">
            <x v="6"/>
          </reference>
        </references>
      </pivotArea>
    </chartFormat>
    <chartFormat chart="0" format="7" series="1">
      <pivotArea type="data" outline="0" fieldPosition="0">
        <references count="1">
          <reference field="7" count="1" selected="0">
            <x v="7"/>
          </reference>
        </references>
      </pivotArea>
    </chartFormat>
    <chartFormat chart="0" format="8" series="1">
      <pivotArea type="data" outline="0" fieldPosition="0">
        <references count="1">
          <reference field="7" count="1" selected="0">
            <x v="8"/>
          </reference>
        </references>
      </pivotArea>
    </chartFormat>
    <chartFormat chart="0" format="9" series="1">
      <pivotArea type="data" outline="0" fieldPosition="0">
        <references count="1">
          <reference field="7" count="1" selected="0">
            <x v="9"/>
          </reference>
        </references>
      </pivotArea>
    </chartFormat>
    <chartFormat chart="0" format="10" series="1">
      <pivotArea type="data" outline="0" fieldPosition="0">
        <references count="1">
          <reference field="7" count="1" selected="0">
            <x v="10"/>
          </reference>
        </references>
      </pivotArea>
    </chartFormat>
    <chartFormat chart="0" format="11" series="1">
      <pivotArea type="data" outline="0" fieldPosition="0">
        <references count="1">
          <reference field="7" count="1" selected="0">
            <x v="11"/>
          </reference>
        </references>
      </pivotArea>
    </chartFormat>
    <chartFormat chart="0" format="12" series="1">
      <pivotArea type="data" outline="0" fieldPosition="0">
        <references count="2">
          <reference field="4294967294" count="1" selected="0">
            <x v="0"/>
          </reference>
          <reference field="1" count="1" selected="0">
            <x v="0"/>
          </reference>
        </references>
      </pivotArea>
    </chartFormat>
    <chartFormat chart="0" format="13" series="1">
      <pivotArea type="data" outline="0" fieldPosition="0">
        <references count="2">
          <reference field="4294967294" count="1" selected="0">
            <x v="0"/>
          </reference>
          <reference field="1" count="1" selected="0">
            <x v="1"/>
          </reference>
        </references>
      </pivotArea>
    </chartFormat>
    <chartFormat chart="0" format="14" series="1">
      <pivotArea type="data" outline="0" fieldPosition="0">
        <references count="2">
          <reference field="4294967294" count="1" selected="0">
            <x v="0"/>
          </reference>
          <reference field="1" count="1" selected="0">
            <x v="2"/>
          </reference>
        </references>
      </pivotArea>
    </chartFormat>
    <chartFormat chart="0" format="15" series="1">
      <pivotArea type="data" outline="0" fieldPosition="0">
        <references count="2">
          <reference field="4294967294" count="1" selected="0">
            <x v="0"/>
          </reference>
          <reference field="1" count="1" selected="0">
            <x v="3"/>
          </reference>
        </references>
      </pivotArea>
    </chartFormat>
    <chartFormat chart="0" format="16" series="1">
      <pivotArea type="data" outline="0" fieldPosition="0">
        <references count="2">
          <reference field="4294967294" count="1" selected="0">
            <x v="0"/>
          </reference>
          <reference field="1" count="1" selected="0">
            <x v="4"/>
          </reference>
        </references>
      </pivotArea>
    </chartFormat>
    <chartFormat chart="0" format="17"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1" cacheId="2"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23" rowHeaderCaption="Acciones">
  <location ref="A2:H11" firstHeaderRow="1" firstDataRow="2" firstDataCol="1"/>
  <pivotFields count="15">
    <pivotField dataField="1" showAll="0" defaultSubtotal="0"/>
    <pivotField axis="axisCol" showAll="0">
      <items count="8">
        <item x="3"/>
        <item x="1"/>
        <item x="0"/>
        <item x="5"/>
        <item x="2"/>
        <item x="4"/>
        <item m="1" x="6"/>
        <item t="default"/>
      </items>
    </pivotField>
    <pivotField showAll="0"/>
    <pivotField showAll="0" defaultSubtotal="0"/>
    <pivotField showAll="0"/>
    <pivotField showAll="0"/>
    <pivotField axis="axisRow" showAll="0" defaultSubtotal="0">
      <items count="7">
        <item x="3"/>
        <item x="5"/>
        <item x="2"/>
        <item x="4"/>
        <item x="0"/>
        <item x="1"/>
        <item x="6"/>
      </items>
    </pivotField>
    <pivotField showAll="0"/>
    <pivotField showAll="0"/>
    <pivotField showAll="0"/>
    <pivotField showAll="0" defaultSubtotal="0"/>
    <pivotField showAll="0" defaultSubtotal="0"/>
    <pivotField showAll="0" defaultSubtotal="0"/>
    <pivotField showAll="0" defaultSubtotal="0"/>
    <pivotField showAll="0" defaultSubtotal="0"/>
  </pivotFields>
  <rowFields count="1">
    <field x="6"/>
  </rowFields>
  <rowItems count="8">
    <i>
      <x/>
    </i>
    <i>
      <x v="1"/>
    </i>
    <i>
      <x v="2"/>
    </i>
    <i>
      <x v="3"/>
    </i>
    <i>
      <x v="4"/>
    </i>
    <i>
      <x v="5"/>
    </i>
    <i>
      <x v="6"/>
    </i>
    <i t="grand">
      <x/>
    </i>
  </rowItems>
  <colFields count="1">
    <field x="1"/>
  </colFields>
  <colItems count="7">
    <i>
      <x/>
    </i>
    <i>
      <x v="1"/>
    </i>
    <i>
      <x v="2"/>
    </i>
    <i>
      <x v="3"/>
    </i>
    <i>
      <x v="4"/>
    </i>
    <i>
      <x v="5"/>
    </i>
    <i t="grand">
      <x/>
    </i>
  </colItems>
  <dataFields count="1">
    <dataField name="Cuenta de n.°" fld="0" subtotal="count" baseField="6" baseItem="0"/>
  </dataFields>
  <formats count="10">
    <format dxfId="175">
      <pivotArea type="all" dataOnly="0" outline="0" fieldPosition="0"/>
    </format>
    <format dxfId="174">
      <pivotArea outline="0" collapsedLevelsAreSubtotals="1" fieldPosition="0"/>
    </format>
    <format dxfId="173">
      <pivotArea type="origin" dataOnly="0" labelOnly="1" outline="0" fieldPosition="0"/>
    </format>
    <format dxfId="172">
      <pivotArea field="1" type="button" dataOnly="0" labelOnly="1" outline="0" axis="axisCol" fieldPosition="0"/>
    </format>
    <format dxfId="171">
      <pivotArea type="topRight" dataOnly="0" labelOnly="1" outline="0" fieldPosition="0"/>
    </format>
    <format dxfId="170">
      <pivotArea dataOnly="0" labelOnly="1" grandRow="1" outline="0" fieldPosition="0"/>
    </format>
    <format dxfId="169">
      <pivotArea dataOnly="0" labelOnly="1" fieldPosition="0">
        <references count="1">
          <reference field="1" count="0"/>
        </references>
      </pivotArea>
    </format>
    <format dxfId="168">
      <pivotArea dataOnly="0" labelOnly="1" grandCol="1" outline="0" fieldPosition="0"/>
    </format>
    <format dxfId="167">
      <pivotArea dataOnly="0" labelOnly="1" fieldPosition="0">
        <references count="1">
          <reference field="1" count="0"/>
        </references>
      </pivotArea>
    </format>
    <format dxfId="166">
      <pivotArea dataOnly="0" labelOnly="1" grandCol="1" outline="0" fieldPosition="0"/>
    </format>
  </formats>
  <chartFormats count="24">
    <chartFormat chart="0" format="6" series="1">
      <pivotArea type="data" outline="0" fieldPosition="0">
        <references count="1">
          <reference field="1" count="1" selected="0">
            <x v="0"/>
          </reference>
        </references>
      </pivotArea>
    </chartFormat>
    <chartFormat chart="0" format="7" series="1">
      <pivotArea type="data" outline="0" fieldPosition="0">
        <references count="1">
          <reference field="1" count="1" selected="0">
            <x v="1"/>
          </reference>
        </references>
      </pivotArea>
    </chartFormat>
    <chartFormat chart="0" format="8" series="1">
      <pivotArea type="data" outline="0" fieldPosition="0">
        <references count="1">
          <reference field="1" count="1" selected="0">
            <x v="2"/>
          </reference>
        </references>
      </pivotArea>
    </chartFormat>
    <chartFormat chart="0" format="9" series="1">
      <pivotArea type="data" outline="0" fieldPosition="0">
        <references count="1">
          <reference field="1" count="1" selected="0">
            <x v="3"/>
          </reference>
        </references>
      </pivotArea>
    </chartFormat>
    <chartFormat chart="0" format="10" series="1">
      <pivotArea type="data" outline="0" fieldPosition="0">
        <references count="1">
          <reference field="1" count="1" selected="0">
            <x v="4"/>
          </reference>
        </references>
      </pivotArea>
    </chartFormat>
    <chartFormat chart="0" format="11" series="1">
      <pivotArea type="data" outline="0" fieldPosition="0">
        <references count="1">
          <reference field="1" count="1" selected="0">
            <x v="5"/>
          </reference>
        </references>
      </pivotArea>
    </chartFormat>
    <chartFormat chart="0" format="12" series="1">
      <pivotArea type="data" outline="0" fieldPosition="0">
        <references count="2">
          <reference field="4294967294" count="1" selected="0">
            <x v="0"/>
          </reference>
          <reference field="1" count="1" selected="0">
            <x v="3"/>
          </reference>
        </references>
      </pivotArea>
    </chartFormat>
    <chartFormat chart="0" format="13" series="1">
      <pivotArea type="data" outline="0" fieldPosition="0">
        <references count="2">
          <reference field="4294967294" count="1" selected="0">
            <x v="0"/>
          </reference>
          <reference field="1" count="1" selected="0">
            <x v="1"/>
          </reference>
        </references>
      </pivotArea>
    </chartFormat>
    <chartFormat chart="0" format="14" series="1">
      <pivotArea type="data" outline="0" fieldPosition="0">
        <references count="2">
          <reference field="4294967294" count="1" selected="0">
            <x v="0"/>
          </reference>
          <reference field="1" count="1" selected="0">
            <x v="0"/>
          </reference>
        </references>
      </pivotArea>
    </chartFormat>
    <chartFormat chart="0" format="15" series="1">
      <pivotArea type="data" outline="0" fieldPosition="0">
        <references count="2">
          <reference field="4294967294" count="1" selected="0">
            <x v="0"/>
          </reference>
          <reference field="1" count="1" selected="0">
            <x v="5"/>
          </reference>
        </references>
      </pivotArea>
    </chartFormat>
    <chartFormat chart="0" format="16" series="1">
      <pivotArea type="data" outline="0" fieldPosition="0">
        <references count="2">
          <reference field="4294967294" count="1" selected="0">
            <x v="0"/>
          </reference>
          <reference field="1" count="1" selected="0">
            <x v="4"/>
          </reference>
        </references>
      </pivotArea>
    </chartFormat>
    <chartFormat chart="0" format="17" series="1">
      <pivotArea type="data" outline="0" fieldPosition="0">
        <references count="2">
          <reference field="4294967294" count="1" selected="0">
            <x v="0"/>
          </reference>
          <reference field="1" count="1" selected="0">
            <x v="2"/>
          </reference>
        </references>
      </pivotArea>
    </chartFormat>
    <chartFormat chart="13" format="18" series="1">
      <pivotArea type="data" outline="0" fieldPosition="0">
        <references count="2">
          <reference field="4294967294" count="1" selected="0">
            <x v="0"/>
          </reference>
          <reference field="1" count="1" selected="0">
            <x v="0"/>
          </reference>
        </references>
      </pivotArea>
    </chartFormat>
    <chartFormat chart="13" format="19" series="1">
      <pivotArea type="data" outline="0" fieldPosition="0">
        <references count="2">
          <reference field="4294967294" count="1" selected="0">
            <x v="0"/>
          </reference>
          <reference field="1" count="1" selected="0">
            <x v="1"/>
          </reference>
        </references>
      </pivotArea>
    </chartFormat>
    <chartFormat chart="13" format="20" series="1">
      <pivotArea type="data" outline="0" fieldPosition="0">
        <references count="2">
          <reference field="4294967294" count="1" selected="0">
            <x v="0"/>
          </reference>
          <reference field="1" count="1" selected="0">
            <x v="2"/>
          </reference>
        </references>
      </pivotArea>
    </chartFormat>
    <chartFormat chart="13" format="21" series="1">
      <pivotArea type="data" outline="0" fieldPosition="0">
        <references count="2">
          <reference field="4294967294" count="1" selected="0">
            <x v="0"/>
          </reference>
          <reference field="1" count="1" selected="0">
            <x v="3"/>
          </reference>
        </references>
      </pivotArea>
    </chartFormat>
    <chartFormat chart="13" format="22" series="1">
      <pivotArea type="data" outline="0" fieldPosition="0">
        <references count="2">
          <reference field="4294967294" count="1" selected="0">
            <x v="0"/>
          </reference>
          <reference field="1" count="1" selected="0">
            <x v="4"/>
          </reference>
        </references>
      </pivotArea>
    </chartFormat>
    <chartFormat chart="13" format="23" series="1">
      <pivotArea type="data" outline="0" fieldPosition="0">
        <references count="2">
          <reference field="4294967294" count="1" selected="0">
            <x v="0"/>
          </reference>
          <reference field="1" count="1" selected="0">
            <x v="5"/>
          </reference>
        </references>
      </pivotArea>
    </chartFormat>
    <chartFormat chart="14" format="24" series="1">
      <pivotArea type="data" outline="0" fieldPosition="0">
        <references count="2">
          <reference field="4294967294" count="1" selected="0">
            <x v="0"/>
          </reference>
          <reference field="1" count="1" selected="0">
            <x v="0"/>
          </reference>
        </references>
      </pivotArea>
    </chartFormat>
    <chartFormat chart="14" format="25" series="1">
      <pivotArea type="data" outline="0" fieldPosition="0">
        <references count="2">
          <reference field="4294967294" count="1" selected="0">
            <x v="0"/>
          </reference>
          <reference field="1" count="1" selected="0">
            <x v="1"/>
          </reference>
        </references>
      </pivotArea>
    </chartFormat>
    <chartFormat chart="14" format="26" series="1">
      <pivotArea type="data" outline="0" fieldPosition="0">
        <references count="2">
          <reference field="4294967294" count="1" selected="0">
            <x v="0"/>
          </reference>
          <reference field="1" count="1" selected="0">
            <x v="2"/>
          </reference>
        </references>
      </pivotArea>
    </chartFormat>
    <chartFormat chart="14" format="27" series="1">
      <pivotArea type="data" outline="0" fieldPosition="0">
        <references count="2">
          <reference field="4294967294" count="1" selected="0">
            <x v="0"/>
          </reference>
          <reference field="1" count="1" selected="0">
            <x v="3"/>
          </reference>
        </references>
      </pivotArea>
    </chartFormat>
    <chartFormat chart="14" format="28" series="1">
      <pivotArea type="data" outline="0" fieldPosition="0">
        <references count="2">
          <reference field="4294967294" count="1" selected="0">
            <x v="0"/>
          </reference>
          <reference field="1" count="1" selected="0">
            <x v="4"/>
          </reference>
        </references>
      </pivotArea>
    </chartFormat>
    <chartFormat chart="14" format="29"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6A985E1-3FBD-4587-919E-41861D4A8A89}" name="TablaDinámica5"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I11" firstHeaderRow="1" firstDataRow="2" firstDataCol="1"/>
  <pivotFields count="15">
    <pivotField axis="axisCol" showAll="0" sortType="descending">
      <items count="13">
        <item m="1" x="8"/>
        <item m="1" x="9"/>
        <item m="1" x="10"/>
        <item m="1" x="11"/>
        <item m="1" x="7"/>
        <item x="0"/>
        <item x="1"/>
        <item x="2"/>
        <item x="3"/>
        <item x="4"/>
        <item x="5"/>
        <item x="6"/>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showAll="0"/>
    <pivotField axis="axisRow" showAll="0">
      <items count="8">
        <item x="2"/>
        <item x="5"/>
        <item m="1" x="6"/>
        <item x="4"/>
        <item x="3"/>
        <item x="0"/>
        <item x="1"/>
        <item t="default"/>
      </items>
    </pivotField>
    <pivotField showAll="0"/>
    <pivotField showAll="0"/>
    <pivotField showAll="0"/>
    <pivotField showAll="0"/>
    <pivotField showAll="0"/>
    <pivotField showAll="0"/>
    <pivotField showAll="0"/>
    <pivotField showAll="0"/>
    <pivotField showAll="0"/>
  </pivotFields>
  <rowFields count="1">
    <field x="5"/>
  </rowFields>
  <rowItems count="7">
    <i>
      <x/>
    </i>
    <i>
      <x v="1"/>
    </i>
    <i>
      <x v="3"/>
    </i>
    <i>
      <x v="4"/>
    </i>
    <i>
      <x v="5"/>
    </i>
    <i>
      <x v="6"/>
    </i>
    <i t="grand">
      <x/>
    </i>
  </rowItems>
  <colFields count="1">
    <field x="0"/>
  </colFields>
  <colItems count="8">
    <i>
      <x v="8"/>
    </i>
    <i>
      <x v="10"/>
    </i>
    <i>
      <x v="11"/>
    </i>
    <i>
      <x v="9"/>
    </i>
    <i>
      <x v="5"/>
    </i>
    <i>
      <x v="7"/>
    </i>
    <i>
      <x v="6"/>
    </i>
    <i t="grand">
      <x/>
    </i>
  </colItems>
  <dataFields count="1">
    <dataField name="Cuenta de Acción" fld="3" subtotal="count" baseField="0" baseItem="0"/>
  </dataFields>
  <chartFormats count="12">
    <chartFormat chart="2" format="0" series="1">
      <pivotArea type="data" outline="0" fieldPosition="0">
        <references count="2">
          <reference field="4294967294" count="1" selected="0">
            <x v="0"/>
          </reference>
          <reference field="0" count="1" selected="0">
            <x v="0"/>
          </reference>
        </references>
      </pivotArea>
    </chartFormat>
    <chartFormat chart="2" format="1" series="1">
      <pivotArea type="data" outline="0" fieldPosition="0">
        <references count="2">
          <reference field="4294967294" count="1" selected="0">
            <x v="0"/>
          </reference>
          <reference field="0" count="1" selected="0">
            <x v="1"/>
          </reference>
        </references>
      </pivotArea>
    </chartFormat>
    <chartFormat chart="2" format="2" series="1">
      <pivotArea type="data" outline="0" fieldPosition="0">
        <references count="2">
          <reference field="4294967294" count="1" selected="0">
            <x v="0"/>
          </reference>
          <reference field="0" count="1" selected="0">
            <x v="2"/>
          </reference>
        </references>
      </pivotArea>
    </chartFormat>
    <chartFormat chart="2" format="3" series="1">
      <pivotArea type="data" outline="0" fieldPosition="0">
        <references count="2">
          <reference field="4294967294" count="1" selected="0">
            <x v="0"/>
          </reference>
          <reference field="0" count="1" selected="0">
            <x v="3"/>
          </reference>
        </references>
      </pivotArea>
    </chartFormat>
    <chartFormat chart="2" format="4" series="1">
      <pivotArea type="data" outline="0" fieldPosition="0">
        <references count="2">
          <reference field="4294967294" count="1" selected="0">
            <x v="0"/>
          </reference>
          <reference field="0" count="1" selected="0">
            <x v="4"/>
          </reference>
        </references>
      </pivotArea>
    </chartFormat>
    <chartFormat chart="2" format="5" series="1">
      <pivotArea type="data" outline="0" fieldPosition="0">
        <references count="2">
          <reference field="4294967294" count="1" selected="0">
            <x v="0"/>
          </reference>
          <reference field="0" count="1" selected="0">
            <x v="7"/>
          </reference>
        </references>
      </pivotArea>
    </chartFormat>
    <chartFormat chart="2" format="6" series="1">
      <pivotArea type="data" outline="0" fieldPosition="0">
        <references count="2">
          <reference field="4294967294" count="1" selected="0">
            <x v="0"/>
          </reference>
          <reference field="0" count="1" selected="0">
            <x v="6"/>
          </reference>
        </references>
      </pivotArea>
    </chartFormat>
    <chartFormat chart="2" format="7" series="1">
      <pivotArea type="data" outline="0" fieldPosition="0">
        <references count="2">
          <reference field="4294967294" count="1" selected="0">
            <x v="0"/>
          </reference>
          <reference field="0" count="1" selected="0">
            <x v="8"/>
          </reference>
        </references>
      </pivotArea>
    </chartFormat>
    <chartFormat chart="2" format="8" series="1">
      <pivotArea type="data" outline="0" fieldPosition="0">
        <references count="2">
          <reference field="4294967294" count="1" selected="0">
            <x v="0"/>
          </reference>
          <reference field="0" count="1" selected="0">
            <x v="10"/>
          </reference>
        </references>
      </pivotArea>
    </chartFormat>
    <chartFormat chart="2" format="9" series="1">
      <pivotArea type="data" outline="0" fieldPosition="0">
        <references count="2">
          <reference field="4294967294" count="1" selected="0">
            <x v="0"/>
          </reference>
          <reference field="0" count="1" selected="0">
            <x v="11"/>
          </reference>
        </references>
      </pivotArea>
    </chartFormat>
    <chartFormat chart="2" format="10" series="1">
      <pivotArea type="data" outline="0" fieldPosition="0">
        <references count="2">
          <reference field="4294967294" count="1" selected="0">
            <x v="0"/>
          </reference>
          <reference field="0" count="1" selected="0">
            <x v="9"/>
          </reference>
        </references>
      </pivotArea>
    </chartFormat>
    <chartFormat chart="2" format="11" series="1">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H2:K27" firstHeaderRow="0" firstDataRow="1" firstDataCol="1"/>
  <pivotFields count="6">
    <pivotField axis="axisRow"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items count="25">
        <item x="9"/>
        <item x="13"/>
        <item x="21"/>
        <item x="16"/>
        <item x="20"/>
        <item x="6"/>
        <item x="1"/>
        <item x="8"/>
        <item x="12"/>
        <item x="7"/>
        <item x="22"/>
        <item x="23"/>
        <item x="3"/>
        <item x="2"/>
        <item x="11"/>
        <item x="0"/>
        <item x="10"/>
        <item x="19"/>
        <item x="17"/>
        <item x="4"/>
        <item x="14"/>
        <item x="18"/>
        <item x="5"/>
        <item x="15"/>
        <item t="default"/>
      </items>
    </pivotField>
    <pivotField showAll="0"/>
    <pivotField dataField="1" showAll="0">
      <items count="20">
        <item x="7"/>
        <item x="0"/>
        <item x="13"/>
        <item x="3"/>
        <item x="11"/>
        <item x="10"/>
        <item x="5"/>
        <item x="4"/>
        <item x="6"/>
        <item x="15"/>
        <item x="8"/>
        <item x="2"/>
        <item x="16"/>
        <item x="9"/>
        <item x="1"/>
        <item x="14"/>
        <item x="12"/>
        <item x="18"/>
        <item x="17"/>
        <item t="default"/>
      </items>
    </pivotField>
    <pivotField dataField="1" numFmtId="3" showAll="0"/>
    <pivotField dataField="1" numFmtId="3" showAll="0"/>
  </pivotFields>
  <rowFields count="1">
    <field x="0"/>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2"/>
  </colFields>
  <colItems count="3">
    <i>
      <x/>
    </i>
    <i i="1">
      <x v="1"/>
    </i>
    <i i="2">
      <x v="2"/>
    </i>
  </colItems>
  <dataFields count="3">
    <dataField name="Suma de 2021-09-30" fld="5" baseField="0" baseItem="0"/>
    <dataField name="Suma de 2020" fld="4" baseField="0" baseItem="0"/>
    <dataField name="Suma de 2019" fld="3" baseField="0" baseItem="0"/>
  </dataFields>
  <chartFormats count="14">
    <chartFormat chart="0" format="4" series="1">
      <pivotArea type="data" outline="0" fieldPosition="0">
        <references count="1">
          <reference field="4294967294" count="1" selected="0">
            <x v="2"/>
          </reference>
        </references>
      </pivotArea>
    </chartFormat>
    <chartFormat chart="0" format="5">
      <pivotArea type="data" outline="0" fieldPosition="0">
        <references count="2">
          <reference field="4294967294" count="1" selected="0">
            <x v="2"/>
          </reference>
          <reference field="0" count="1" selected="0">
            <x v="23"/>
          </reference>
        </references>
      </pivotArea>
    </chartFormat>
    <chartFormat chart="0" format="6">
      <pivotArea type="data" outline="0" fieldPosition="0">
        <references count="2">
          <reference field="4294967294" count="1" selected="0">
            <x v="2"/>
          </reference>
          <reference field="0" count="1" selected="0">
            <x v="22"/>
          </reference>
        </references>
      </pivotArea>
    </chartFormat>
    <chartFormat chart="0" format="7">
      <pivotArea type="data" outline="0" fieldPosition="0">
        <references count="2">
          <reference field="4294967294" count="1" selected="0">
            <x v="2"/>
          </reference>
          <reference field="0" count="1" selected="0">
            <x v="21"/>
          </reference>
        </references>
      </pivotArea>
    </chartFormat>
    <chartFormat chart="0" format="8">
      <pivotArea type="data" outline="0" fieldPosition="0">
        <references count="2">
          <reference field="4294967294" count="1" selected="0">
            <x v="2"/>
          </reference>
          <reference field="0" count="1" selected="0">
            <x v="20"/>
          </reference>
        </references>
      </pivotArea>
    </chartFormat>
    <chartFormat chart="0" format="9">
      <pivotArea type="data" outline="0" fieldPosition="0">
        <references count="2">
          <reference field="4294967294" count="1" selected="0">
            <x v="2"/>
          </reference>
          <reference field="0" count="1" selected="0">
            <x v="16"/>
          </reference>
        </references>
      </pivotArea>
    </chartFormat>
    <chartFormat chart="0" format="10">
      <pivotArea type="data" outline="0" fieldPosition="0">
        <references count="2">
          <reference field="4294967294" count="1" selected="0">
            <x v="2"/>
          </reference>
          <reference field="0" count="1" selected="0">
            <x v="9"/>
          </reference>
        </references>
      </pivotArea>
    </chartFormat>
    <chartFormat chart="0" format="11">
      <pivotArea type="data" outline="0" fieldPosition="0">
        <references count="2">
          <reference field="4294967294" count="1" selected="0">
            <x v="2"/>
          </reference>
          <reference field="0" count="1" selected="0">
            <x v="7"/>
          </reference>
        </references>
      </pivotArea>
    </chartFormat>
    <chartFormat chart="0" format="12" series="1">
      <pivotArea type="data" outline="0" fieldPosition="0">
        <references count="1">
          <reference field="4294967294" count="1" selected="0">
            <x v="0"/>
          </reference>
        </references>
      </pivotArea>
    </chartFormat>
    <chartFormat chart="0" format="13">
      <pivotArea type="data" outline="0" fieldPosition="0">
        <references count="2">
          <reference field="4294967294" count="1" selected="0">
            <x v="0"/>
          </reference>
          <reference field="0" count="1" selected="0">
            <x v="13"/>
          </reference>
        </references>
      </pivotArea>
    </chartFormat>
    <chartFormat chart="0" format="14">
      <pivotArea type="data" outline="0" fieldPosition="0">
        <references count="2">
          <reference field="4294967294" count="1" selected="0">
            <x v="0"/>
          </reference>
          <reference field="0" count="1" selected="0">
            <x v="15"/>
          </reference>
        </references>
      </pivotArea>
    </chartFormat>
    <chartFormat chart="0" format="15">
      <pivotArea type="data" outline="0" fieldPosition="0">
        <references count="2">
          <reference field="4294967294" count="1" selected="0">
            <x v="0"/>
          </reference>
          <reference field="0" count="1" selected="0">
            <x v="1"/>
          </reference>
        </references>
      </pivotArea>
    </chartFormat>
    <chartFormat chart="0" format="16">
      <pivotArea type="data" outline="0" fieldPosition="0">
        <references count="2">
          <reference field="4294967294" count="1" selected="0">
            <x v="0"/>
          </reference>
          <reference field="0" count="1" selected="0">
            <x v="1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P68" totalsRowCount="1" headerRowDxfId="157" dataDxfId="155" headerRowBorderDxfId="156" tableBorderDxfId="154">
  <autoFilter ref="A1:P67" xr:uid="{00000000-0009-0000-0100-000001000000}"/>
  <tableColumns count="16">
    <tableColumn id="1" xr3:uid="{00000000-0010-0000-0000-000001000000}" name="n.°" totalsRowLabel="Total" dataDxfId="153" totalsRowDxfId="152"/>
    <tableColumn id="2" xr3:uid="{00000000-0010-0000-0000-000002000000}" name="Componente" dataDxfId="151" totalsRowDxfId="150"/>
    <tableColumn id="3" xr3:uid="{00000000-0010-0000-0000-000003000000}" name="Subcomponente" dataDxfId="149" totalsRowDxfId="148"/>
    <tableColumn id="4" xr3:uid="{00000000-0010-0000-0000-000004000000}" name="n.° acción" dataDxfId="147" totalsRowDxfId="146"/>
    <tableColumn id="5" xr3:uid="{00000000-0010-0000-0000-000005000000}" name="Acción" totalsRowFunction="count" dataDxfId="145" totalsRowDxfId="144"/>
    <tableColumn id="6" xr3:uid="{00000000-0010-0000-0000-000006000000}" name="Meta (Producto)" dataDxfId="143" totalsRowDxfId="142"/>
    <tableColumn id="7" xr3:uid="{00000000-0010-0000-0000-000007000000}" name="Dependencia Líder" dataDxfId="141" totalsRowDxfId="140"/>
    <tableColumn id="8" xr3:uid="{00000000-0010-0000-0000-000008000000}" name="GIT Responsable" dataDxfId="139" totalsRowDxfId="138"/>
    <tableColumn id="9" xr3:uid="{00000000-0010-0000-0000-000009000000}" name="Dependencia que apoya" dataDxfId="137" totalsRowDxfId="136"/>
    <tableColumn id="10" xr3:uid="{00000000-0010-0000-0000-00000A000000}" name="Plazo de logro " dataDxfId="135" totalsRowDxfId="134"/>
    <tableColumn id="11" xr3:uid="{00000000-0010-0000-0000-00000B000000}" name="Acompañamiento Equipo SGI" dataDxfId="133" totalsRowDxfId="132"/>
    <tableColumn id="12" xr3:uid="{00000000-0010-0000-0000-00000C000000}" name="Ejecución trimestre I" dataDxfId="131" totalsRowDxfId="130"/>
    <tableColumn id="13" xr3:uid="{00000000-0010-0000-0000-00000D000000}" name="Ejecución trimestre II" dataDxfId="129" totalsRowDxfId="128"/>
    <tableColumn id="14" xr3:uid="{00000000-0010-0000-0000-00000E000000}" name="Ejecución trimestre III" dataDxfId="127" totalsRowDxfId="126"/>
    <tableColumn id="16" xr3:uid="{00000000-0010-0000-0000-000010000000}" name="Ejecución trimestre IV" dataDxfId="125" totalsRowDxfId="124"/>
    <tableColumn id="15" xr3:uid="{00000000-0010-0000-0000-00000F000000}" name="Estado" totalsRowFunction="count" dataDxfId="123" totalsRowDxfId="12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E34E493-D94A-4364-9BD3-E74700F2614A}" name="Tabla19" displayName="Tabla19" ref="A3:O28" totalsRowCount="1" headerRowDxfId="110" dataDxfId="108" headerRowBorderDxfId="109" tableBorderDxfId="107">
  <autoFilter ref="A3:O27" xr:uid="{00000000-0009-0000-0100-000001000000}"/>
  <tableColumns count="15">
    <tableColumn id="2" xr3:uid="{11A29B3D-F414-48FB-BF6B-0FD962E56E52}" name="Componente" dataDxfId="106" totalsRowDxfId="14"/>
    <tableColumn id="1" xr3:uid="{32493686-D69A-4D9E-81F6-FF9EB383A0D0}" name="n.°" totalsRowLabel="Total" dataDxfId="105" totalsRowDxfId="13">
      <calculatedColumnFormula>VLOOKUP(Tabla19[[#This Row],[Componente]],Tabla5[],2,FALSE)</calculatedColumnFormula>
    </tableColumn>
    <tableColumn id="4" xr3:uid="{5783A581-70AD-4EC1-B1F5-328E98C72E44}" name="n.° acción" dataDxfId="104" totalsRowDxfId="12"/>
    <tableColumn id="5" xr3:uid="{6E2EB6B0-A816-4A48-857E-BD711A52AB7B}" name="Acción" totalsRowFunction="count" dataDxfId="103" totalsRowDxfId="11"/>
    <tableColumn id="6" xr3:uid="{99F97872-A0CD-46E6-A002-B8644C1EC971}" name="Meta (Producto)" dataDxfId="102" totalsRowDxfId="10"/>
    <tableColumn id="7" xr3:uid="{A1747BBC-8B09-485B-A90A-2C8A28F36E46}" name="Dependencia Líder" dataDxfId="101" totalsRowDxfId="9"/>
    <tableColumn id="8" xr3:uid="{FB0BD4CB-119B-420A-950C-8D302A6EDB19}" name="GIT Responsable" dataDxfId="100" totalsRowDxfId="8"/>
    <tableColumn id="9" xr3:uid="{4A772EFE-162B-456C-A524-03C7C82EB197}" name="Dependencia que apoya" dataDxfId="99" totalsRowDxfId="7"/>
    <tableColumn id="10" xr3:uid="{27404F3F-4FBB-4D80-9D74-4709EC545430}" name="Plazo de logro " dataDxfId="98" totalsRowDxfId="6"/>
    <tableColumn id="11" xr3:uid="{866FF709-2BA9-465E-909E-23A87BA65B58}" name="Acompañamiento Equipo SGI" dataDxfId="97" totalsRowDxfId="5"/>
    <tableColumn id="12" xr3:uid="{D999137A-0FD1-412A-BE4E-FE5F109EC330}" name="Ejecución trimestre I" dataDxfId="96" totalsRowDxfId="4"/>
    <tableColumn id="13" xr3:uid="{EDB894D4-FEC4-4A28-B5BB-6185DC4AF32E}" name="Ejecución trimestre II" dataDxfId="95" totalsRowDxfId="3"/>
    <tableColumn id="14" xr3:uid="{C64207BD-86B6-4CB0-8CF5-8EEE39C25666}" name="Ejecución trimestre III" dataDxfId="94" totalsRowDxfId="2"/>
    <tableColumn id="16" xr3:uid="{1029F0B4-34D8-4661-A4D1-256DE69469AD}" name="Ejecución trimestre IV" dataDxfId="93" totalsRowDxfId="1"/>
    <tableColumn id="15" xr3:uid="{71F9281B-C434-4140-BE5E-B236D2491892}" name="Estado" totalsRowFunction="count" dataDxfId="92" totalsRowDxfId="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D19" totalsRowShown="0" headerRowDxfId="91" dataDxfId="90">
  <autoFilter ref="A1:D19" xr:uid="{00000000-0009-0000-0100-000007000000}"/>
  <tableColumns count="4">
    <tableColumn id="1" xr3:uid="{00000000-0010-0000-0100-000001000000}" name="Proceso" dataDxfId="89"/>
    <tableColumn id="2" xr3:uid="{00000000-0010-0000-0100-000002000000}" name="Escenario de conflicto de intereses" dataDxfId="88"/>
    <tableColumn id="3" xr3:uid="{00000000-0010-0000-0100-000003000000}" name="Control" dataDxfId="87"/>
    <tableColumn id="4" xr3:uid="{00000000-0010-0000-0100-000004000000}" name="A quién se debe comunicar el impedimento o recusación" dataDxfId="86"/>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A11:M15" totalsRowShown="0" headerRowDxfId="85" dataDxfId="83" headerRowBorderDxfId="84" tableBorderDxfId="82" totalsRowBorderDxfId="81" headerRowCellStyle="Normal 2 2">
  <autoFilter ref="A11:M15" xr:uid="{00000000-0009-0000-0100-000006000000}"/>
  <tableColumns count="13">
    <tableColumn id="1" xr3:uid="{00000000-0010-0000-0200-000001000000}" name="Tipo" dataDxfId="80" dataCellStyle="Normal 2 2"/>
    <tableColumn id="2" xr3:uid="{00000000-0010-0000-0200-000002000000}" name="Número" dataDxfId="79" dataCellStyle="Normal 2 2"/>
    <tableColumn id="4" xr3:uid="{00000000-0010-0000-0200-000004000000}" name="Nombre" dataDxfId="78" dataCellStyle="Normal 2 2"/>
    <tableColumn id="5" xr3:uid="{00000000-0010-0000-0200-000005000000}" name="Estado" dataDxfId="77" dataCellStyle="Normal 2 2"/>
    <tableColumn id="6" xr3:uid="{00000000-0010-0000-0200-000006000000}" name="Situación actual" dataDxfId="76" dataCellStyle="Normal 2 2"/>
    <tableColumn id="7" xr3:uid="{00000000-0010-0000-0200-000007000000}" name="Mejora por implementar" dataDxfId="75" dataCellStyle="Normal 2 2"/>
    <tableColumn id="8" xr3:uid="{00000000-0010-0000-0200-000008000000}" name="Beneficio al ciudadano o entidad" dataDxfId="74" dataCellStyle="Normal 2 2"/>
    <tableColumn id="9" xr3:uid="{00000000-0010-0000-0200-000009000000}" name="Tipo racionalización" dataDxfId="73" dataCellStyle="Normal 2 2"/>
    <tableColumn id="10" xr3:uid="{00000000-0010-0000-0200-00000A000000}" name="Acciones racionalización" dataDxfId="72" dataCellStyle="Normal 2 2"/>
    <tableColumn id="11" xr3:uid="{00000000-0010-0000-0200-00000B000000}" name="Fecha_x000a_inicio" dataDxfId="71" dataCellStyle="Normal 2 2"/>
    <tableColumn id="12" xr3:uid="{00000000-0010-0000-0200-00000C000000}" name="Fecha final racionalización" dataDxfId="70" dataCellStyle="Normal 2 2"/>
    <tableColumn id="13" xr3:uid="{00000000-0010-0000-0200-00000D000000}" name="Responsable" dataDxfId="69" dataCellStyle="Normal 2 2"/>
    <tableColumn id="14" xr3:uid="{00000000-0010-0000-0200-00000E000000}" name="Justificación" dataDxfId="68" dataCellStyle="Normal 2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A2:F27" totalsRowCount="1" headerRowDxfId="67">
  <autoFilter ref="A2:F26" xr:uid="{00000000-0009-0000-0100-000004000000}"/>
  <tableColumns count="6">
    <tableColumn id="6" xr3:uid="{00000000-0010-0000-0300-000006000000}" name="n.°" dataDxfId="66" totalsRowDxfId="65"/>
    <tableColumn id="1" xr3:uid="{00000000-0010-0000-0300-000001000000}" name="Trámite" totalsRowLabel="Total" dataDxfId="64" totalsRowDxfId="63"/>
    <tableColumn id="2" xr3:uid="{00000000-0010-0000-0300-000002000000}" name="2018" totalsRowFunction="sum" dataDxfId="62" totalsRowDxfId="61"/>
    <tableColumn id="3" xr3:uid="{00000000-0010-0000-0300-000003000000}" name="2019" totalsRowFunction="sum" dataDxfId="60" totalsRowDxfId="59"/>
    <tableColumn id="4" xr3:uid="{00000000-0010-0000-0300-000004000000}" name="2020" totalsRowFunction="sum" dataDxfId="58" totalsRowDxfId="57"/>
    <tableColumn id="5" xr3:uid="{00000000-0010-0000-0300-000005000000}" name="2021-09-30" totalsRowFunction="sum" dataDxfId="56" totalsRowDxfId="55">
      <calculatedColumnFormula>4+8</calculatedColumnFormula>
    </tableColumn>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A1:O14" totalsRowShown="0" headerRowDxfId="54" dataDxfId="53">
  <autoFilter ref="A1:O14" xr:uid="{00000000-0009-0000-0100-000002000000}"/>
  <tableColumns count="15">
    <tableColumn id="1" xr3:uid="{00000000-0010-0000-0400-000001000000}" name="n.°" dataDxfId="52" dataCellStyle="Normal 2 2"/>
    <tableColumn id="2" xr3:uid="{00000000-0010-0000-0400-000002000000}" name="2. Riesgo" dataDxfId="51"/>
    <tableColumn id="3" xr3:uid="{00000000-0010-0000-0400-000003000000}" name="Subdirección de Sostenibilidad y Gestión Territorial" dataDxfId="50"/>
    <tableColumn id="4" xr3:uid="{00000000-0010-0000-0400-000004000000}" name="Oficinas Territoriales" dataDxfId="49"/>
    <tableColumn id="5" xr3:uid="{00000000-0010-0000-0400-000005000000}" name="Control Interno Disciplinario" dataDxfId="48" dataCellStyle="Normal 2 2"/>
    <tableColumn id="6" xr3:uid="{00000000-0010-0000-0400-000006000000}" name="GIT Recursos Físicos" dataDxfId="47"/>
    <tableColumn id="7" xr3:uid="{00000000-0010-0000-0400-000007000000}" name="Área Financiera" dataDxfId="46"/>
    <tableColumn id="8" xr3:uid="{00000000-0010-0000-0400-000008000000}" name="GIT Contratación" dataDxfId="45"/>
    <tableColumn id="9" xr3:uid="{00000000-0010-0000-0400-000009000000}" name="GITApoyo a la Supervisión e Interventoria" dataDxfId="44"/>
    <tableColumn id="10" xr3:uid="{00000000-0010-0000-0400-00000A000000}" name="GIT Talento Humano" dataDxfId="43"/>
    <tableColumn id="11" xr3:uid="{00000000-0010-0000-0400-00000B000000}" name="Subdirección de Participación y Cultura" dataDxfId="42"/>
    <tableColumn id="12" xr3:uid="{00000000-0010-0000-0400-00000C000000}" name="GIT TIC" dataDxfId="41"/>
    <tableColumn id="13" xr3:uid="{00000000-0010-0000-0400-00000D000000}" name="GIT Gestión de Cobro y Procesos Administrativos de Jurisdicción Coactiva" dataDxfId="40"/>
    <tableColumn id="14" xr3:uid="{00000000-0010-0000-0400-00000E000000}" name="GIT Representación Administrativa y Judicial " dataDxfId="39"/>
    <tableColumn id="15" xr3:uid="{00000000-0010-0000-0400-00000F000000}" name="GIT Laboratorio Ambiental" dataDxfId="38"/>
  </tableColumns>
  <tableStyleInfo name="TableStyleMedium1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A1:Q7" totalsRowShown="0" headerRowDxfId="37" dataDxfId="36">
  <autoFilter ref="A1:Q7" xr:uid="{00000000-0009-0000-0100-000003000000}"/>
  <tableColumns count="17">
    <tableColumn id="1" xr3:uid="{00000000-0010-0000-0500-000001000000}" name="n.°" dataDxfId="35"/>
    <tableColumn id="2" xr3:uid="{00000000-0010-0000-0500-000002000000}" name="Componente" dataDxfId="34"/>
    <tableColumn id="3" xr3:uid="{00000000-0010-0000-0500-000003000000}" name="Planificación y Gestión Integral" dataDxfId="33"/>
    <tableColumn id="4" xr3:uid="{00000000-0010-0000-0500-000004000000}" name="Gestión de la Información y el conocimiento GIC" dataDxfId="32"/>
    <tableColumn id="5" xr3:uid="{00000000-0010-0000-0500-000005000000}" name="Subdirección Administrativa y Financiera" dataDxfId="31"/>
    <tableColumn id="6" xr3:uid="{00000000-0010-0000-0500-000006000000}" name="Subdirección de Sostenibilidad y Gestión Territorial" dataDxfId="30"/>
    <tableColumn id="7" xr3:uid="{00000000-0010-0000-0500-000007000000}" name="Oficina de Control Interno" dataDxfId="29"/>
    <tableColumn id="8" xr3:uid="{00000000-0010-0000-0500-000008000000}" name="Subdirección de Participación y Cultura Ambiental" dataDxfId="28"/>
    <tableColumn id="9" xr3:uid="{00000000-0010-0000-0500-000009000000}" name="Oficina Asesora de Comunicaciones" dataDxfId="27"/>
    <tableColumn id="10" xr3:uid="{00000000-0010-0000-0500-00000A000000}" name="Secretaría General" dataDxfId="26"/>
    <tableColumn id="11" xr3:uid="{00000000-0010-0000-0500-00000B000000}" name="Control Interno Disciplinario" dataDxfId="25"/>
    <tableColumn id="12" xr3:uid="{00000000-0010-0000-0500-00000C000000}" name="Recursos Físicos" dataDxfId="24"/>
    <tableColumn id="13" xr3:uid="{00000000-0010-0000-0500-00000D000000}" name="Talento Humano" dataDxfId="23"/>
    <tableColumn id="14" xr3:uid="{00000000-0010-0000-0500-00000E000000}" name="Tecnologías de la Información y las Comunicaciones (TIC)" dataDxfId="22"/>
    <tableColumn id="15" xr3:uid="{00000000-0010-0000-0500-00000F000000}" name="Servicio de Orientación al Ciudadano" dataDxfId="21"/>
    <tableColumn id="16" xr3:uid="{00000000-0010-0000-0500-000010000000}" name="Gestión Documental" dataDxfId="20"/>
    <tableColumn id="17" xr3:uid="{00000000-0010-0000-0500-000011000000}" name="Subdirección de Ecosistemas" dataDxfId="19"/>
  </tableColumns>
  <tableStyleInfo name="TableStyleMedium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a5" displayName="Tabla5" ref="A1:B8" totalsRowShown="0" headerRowDxfId="18" dataDxfId="17">
  <autoFilter ref="A1:B8" xr:uid="{00000000-0009-0000-0100-000005000000}"/>
  <tableColumns count="2">
    <tableColumn id="1" xr3:uid="{00000000-0010-0000-0600-000001000000}" name="Componentes" dataDxfId="16"/>
    <tableColumn id="2" xr3:uid="{DE194EAB-21A1-469E-B0B2-DCA0404820E8}" name="n.°" dataDxfId="15"/>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6.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4"/>
  <sheetViews>
    <sheetView showGridLines="0" workbookViewId="0">
      <selection activeCell="H11" sqref="H11"/>
    </sheetView>
  </sheetViews>
  <sheetFormatPr baseColWidth="10" defaultColWidth="11.42578125" defaultRowHeight="15"/>
  <cols>
    <col min="1" max="1" width="47.28515625" style="4" customWidth="1"/>
    <col min="2" max="2" width="22.42578125" style="4" customWidth="1"/>
    <col min="3" max="3" width="21.28515625" style="4" customWidth="1"/>
    <col min="4" max="4" width="28.42578125" style="4" customWidth="1"/>
    <col min="5" max="5" width="15" style="4" customWidth="1"/>
    <col min="6" max="6" width="20" style="4" customWidth="1"/>
    <col min="7" max="7" width="43.28515625" style="4" customWidth="1"/>
    <col min="8" max="8" width="12.5703125" style="4" customWidth="1"/>
    <col min="9" max="9" width="30.28515625" style="4" bestFit="1" customWidth="1"/>
    <col min="10" max="10" width="42.85546875" style="4" customWidth="1"/>
    <col min="11" max="11" width="43.28515625" style="4" bestFit="1" customWidth="1"/>
    <col min="12" max="12" width="46" style="4" bestFit="1" customWidth="1"/>
    <col min="13" max="13" width="43.28515625" style="4" customWidth="1"/>
    <col min="14" max="14" width="24.28515625" style="4" bestFit="1" customWidth="1"/>
    <col min="15" max="15" width="30.7109375" style="4" bestFit="1" customWidth="1"/>
    <col min="16" max="16" width="28.42578125" style="4" bestFit="1" customWidth="1"/>
    <col min="17" max="17" width="15" style="4" bestFit="1" customWidth="1"/>
    <col min="18" max="18" width="20" style="4" bestFit="1" customWidth="1"/>
    <col min="19" max="19" width="33.85546875" style="4" bestFit="1" customWidth="1"/>
    <col min="20" max="20" width="20.7109375" style="4" bestFit="1" customWidth="1"/>
    <col min="21" max="21" width="15" style="4" bestFit="1" customWidth="1"/>
    <col min="22" max="22" width="20.140625" style="4" bestFit="1" customWidth="1"/>
    <col min="23" max="23" width="49.140625" style="4" bestFit="1" customWidth="1"/>
    <col min="24" max="24" width="15" style="4" bestFit="1" customWidth="1"/>
    <col min="25" max="25" width="43.28515625" style="4" bestFit="1" customWidth="1"/>
    <col min="26" max="26" width="52.28515625" style="4" bestFit="1" customWidth="1"/>
    <col min="27" max="27" width="35.85546875" style="4" bestFit="1" customWidth="1"/>
    <col min="28" max="28" width="39" style="4" bestFit="1" customWidth="1"/>
    <col min="29" max="29" width="20.7109375" style="4" bestFit="1" customWidth="1"/>
    <col min="30" max="30" width="15" style="4" bestFit="1" customWidth="1"/>
    <col min="31" max="31" width="43.28515625" style="4" bestFit="1" customWidth="1"/>
    <col min="32" max="32" width="20.5703125" style="4" bestFit="1" customWidth="1"/>
    <col min="33" max="33" width="54" style="4" bestFit="1" customWidth="1"/>
    <col min="34" max="34" width="21.28515625" style="4" bestFit="1" customWidth="1"/>
    <col min="35" max="35" width="43.28515625" style="4" bestFit="1" customWidth="1"/>
    <col min="36" max="36" width="57" style="4" bestFit="1" customWidth="1"/>
    <col min="37" max="37" width="12.5703125" style="4" bestFit="1" customWidth="1"/>
    <col min="38" max="16384" width="11.42578125" style="4"/>
  </cols>
  <sheetData>
    <row r="1" spans="1:9" ht="10.5" customHeight="1"/>
    <row r="2" spans="1:9">
      <c r="A2" s="13" t="s">
        <v>0</v>
      </c>
      <c r="B2" s="13" t="s">
        <v>1</v>
      </c>
      <c r="I2"/>
    </row>
    <row r="3" spans="1:9">
      <c r="A3" s="13" t="s">
        <v>2</v>
      </c>
      <c r="B3" s="3" t="s">
        <v>3</v>
      </c>
      <c r="C3" s="3" t="s">
        <v>4</v>
      </c>
      <c r="D3" s="3" t="s">
        <v>5</v>
      </c>
      <c r="E3" s="3" t="s">
        <v>6</v>
      </c>
      <c r="F3" s="3" t="s">
        <v>7</v>
      </c>
      <c r="G3" s="3" t="s">
        <v>8</v>
      </c>
      <c r="H3" s="3" t="s">
        <v>9</v>
      </c>
      <c r="I3"/>
    </row>
    <row r="4" spans="1:9">
      <c r="A4" s="14" t="s">
        <v>10</v>
      </c>
      <c r="C4" s="4">
        <v>1</v>
      </c>
      <c r="E4" s="4">
        <v>1</v>
      </c>
      <c r="G4" s="4">
        <v>1</v>
      </c>
      <c r="H4" s="4">
        <v>3</v>
      </c>
      <c r="I4"/>
    </row>
    <row r="5" spans="1:9">
      <c r="A5" s="14" t="s">
        <v>11</v>
      </c>
      <c r="E5" s="4">
        <v>8</v>
      </c>
      <c r="H5" s="4">
        <v>8</v>
      </c>
      <c r="I5"/>
    </row>
    <row r="6" spans="1:9">
      <c r="A6" s="14" t="s">
        <v>12</v>
      </c>
      <c r="B6" s="4">
        <v>5</v>
      </c>
      <c r="C6" s="4">
        <v>2</v>
      </c>
      <c r="E6" s="4">
        <v>16</v>
      </c>
      <c r="G6" s="4">
        <v>4</v>
      </c>
      <c r="H6" s="4">
        <v>27</v>
      </c>
      <c r="I6"/>
    </row>
    <row r="7" spans="1:9">
      <c r="A7" s="14" t="s">
        <v>13</v>
      </c>
      <c r="F7" s="4">
        <v>1</v>
      </c>
      <c r="G7" s="4">
        <v>1</v>
      </c>
      <c r="H7" s="4">
        <v>2</v>
      </c>
      <c r="I7"/>
    </row>
    <row r="8" spans="1:9">
      <c r="A8" s="14" t="s">
        <v>14</v>
      </c>
      <c r="B8" s="4">
        <v>2</v>
      </c>
      <c r="C8" s="4">
        <v>2</v>
      </c>
      <c r="D8" s="4">
        <v>2</v>
      </c>
      <c r="E8" s="4">
        <v>4</v>
      </c>
      <c r="F8" s="4">
        <v>7</v>
      </c>
      <c r="G8" s="4">
        <v>3</v>
      </c>
      <c r="H8" s="4">
        <v>20</v>
      </c>
      <c r="I8"/>
    </row>
    <row r="9" spans="1:9">
      <c r="A9" s="14" t="s">
        <v>15</v>
      </c>
      <c r="B9" s="4">
        <v>2</v>
      </c>
      <c r="C9" s="4">
        <v>3</v>
      </c>
      <c r="H9" s="4">
        <v>5</v>
      </c>
      <c r="I9"/>
    </row>
    <row r="10" spans="1:9">
      <c r="A10" s="14" t="s">
        <v>16</v>
      </c>
      <c r="E10" s="4">
        <v>1</v>
      </c>
      <c r="H10" s="4">
        <v>1</v>
      </c>
      <c r="I10"/>
    </row>
    <row r="11" spans="1:9">
      <c r="A11" s="14" t="s">
        <v>9</v>
      </c>
      <c r="B11" s="4">
        <v>9</v>
      </c>
      <c r="C11" s="4">
        <v>8</v>
      </c>
      <c r="D11" s="4">
        <v>2</v>
      </c>
      <c r="E11" s="4">
        <v>30</v>
      </c>
      <c r="F11" s="4">
        <v>8</v>
      </c>
      <c r="G11" s="4">
        <v>9</v>
      </c>
      <c r="H11" s="4">
        <v>66</v>
      </c>
      <c r="I11"/>
    </row>
    <row r="12" spans="1:9">
      <c r="A12"/>
      <c r="B12"/>
      <c r="C12"/>
      <c r="D12"/>
      <c r="E12"/>
      <c r="F12"/>
      <c r="G12"/>
      <c r="H12"/>
      <c r="I12"/>
    </row>
    <row r="13" spans="1:9">
      <c r="A13"/>
      <c r="B13"/>
      <c r="C13"/>
      <c r="D13"/>
      <c r="E13"/>
      <c r="F13"/>
      <c r="G13"/>
      <c r="H13"/>
      <c r="I13"/>
    </row>
    <row r="14" spans="1:9">
      <c r="A14"/>
      <c r="B14"/>
      <c r="C14"/>
      <c r="D14"/>
      <c r="E14"/>
      <c r="F14"/>
      <c r="G14"/>
      <c r="H14"/>
      <c r="I14"/>
    </row>
    <row r="15" spans="1:9">
      <c r="A15"/>
      <c r="B15"/>
      <c r="C15"/>
      <c r="D15"/>
      <c r="E15"/>
      <c r="F15"/>
      <c r="G15"/>
      <c r="H15"/>
      <c r="I15"/>
    </row>
    <row r="16" spans="1:9">
      <c r="A16"/>
      <c r="B16"/>
      <c r="C16"/>
      <c r="D16"/>
      <c r="E16"/>
      <c r="F16"/>
      <c r="G16"/>
      <c r="H16"/>
      <c r="I16"/>
    </row>
    <row r="17" spans="1:9">
      <c r="A17"/>
      <c r="B17"/>
      <c r="C17"/>
      <c r="D17"/>
      <c r="E17"/>
      <c r="F17"/>
      <c r="G17"/>
      <c r="H17"/>
      <c r="I17"/>
    </row>
    <row r="18" spans="1:9">
      <c r="A18"/>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3" spans="1:9">
      <c r="A23"/>
      <c r="B23"/>
      <c r="C23"/>
      <c r="D23"/>
      <c r="E23"/>
      <c r="F23"/>
      <c r="G23"/>
      <c r="H23"/>
      <c r="I23"/>
    </row>
    <row r="24" spans="1:9">
      <c r="A24"/>
      <c r="B24"/>
      <c r="C24"/>
      <c r="D24"/>
      <c r="E24"/>
      <c r="F24"/>
      <c r="G24"/>
      <c r="H24"/>
      <c r="I24"/>
    </row>
    <row r="25" spans="1:9">
      <c r="A25"/>
      <c r="B25"/>
      <c r="C25"/>
      <c r="D25"/>
      <c r="E25"/>
      <c r="F25"/>
      <c r="G25"/>
      <c r="H25"/>
      <c r="I25"/>
    </row>
    <row r="26" spans="1:9">
      <c r="A26"/>
      <c r="B26"/>
      <c r="C26"/>
      <c r="D26"/>
      <c r="E26"/>
      <c r="F26"/>
      <c r="G26"/>
      <c r="H26"/>
      <c r="I26"/>
    </row>
    <row r="27" spans="1:9">
      <c r="A27"/>
      <c r="B27"/>
      <c r="C27"/>
      <c r="D27"/>
      <c r="E27"/>
      <c r="F27"/>
      <c r="G27"/>
      <c r="H27"/>
      <c r="I27"/>
    </row>
    <row r="28" spans="1:9">
      <c r="A28"/>
      <c r="B28"/>
      <c r="C28"/>
      <c r="D28"/>
      <c r="E28"/>
      <c r="F28"/>
      <c r="G28"/>
      <c r="H28"/>
      <c r="I28"/>
    </row>
    <row r="34" spans="1:37">
      <c r="A34" s="34" t="s">
        <v>17</v>
      </c>
      <c r="B34" s="34" t="s">
        <v>1</v>
      </c>
      <c r="C34"/>
      <c r="D34"/>
      <c r="E34"/>
      <c r="F34"/>
      <c r="G34"/>
      <c r="H34"/>
      <c r="I34"/>
      <c r="J34"/>
      <c r="K34"/>
      <c r="L34"/>
      <c r="M34"/>
      <c r="N34"/>
      <c r="O34"/>
      <c r="P34"/>
      <c r="Q34"/>
      <c r="R34"/>
      <c r="S34"/>
      <c r="T34"/>
      <c r="U34"/>
      <c r="V34"/>
      <c r="W34"/>
      <c r="X34"/>
      <c r="Y34"/>
      <c r="Z34"/>
      <c r="AA34"/>
      <c r="AB34"/>
      <c r="AC34"/>
      <c r="AD34"/>
      <c r="AE34"/>
      <c r="AF34"/>
      <c r="AG34"/>
      <c r="AH34"/>
      <c r="AI34"/>
      <c r="AJ34"/>
      <c r="AK34"/>
    </row>
    <row r="35" spans="1:37">
      <c r="A35" s="34" t="s">
        <v>18</v>
      </c>
      <c r="B35" t="s">
        <v>3</v>
      </c>
      <c r="C35" t="s">
        <v>4</v>
      </c>
      <c r="D35" t="s">
        <v>5</v>
      </c>
      <c r="E35" t="s">
        <v>6</v>
      </c>
      <c r="F35" t="s">
        <v>7</v>
      </c>
      <c r="G35" t="s">
        <v>8</v>
      </c>
      <c r="H35" t="s">
        <v>9</v>
      </c>
      <c r="I35"/>
      <c r="J35"/>
      <c r="K35"/>
      <c r="L35"/>
      <c r="M35"/>
      <c r="N35"/>
      <c r="O35"/>
      <c r="P35"/>
      <c r="Q35"/>
      <c r="R35"/>
      <c r="S35"/>
      <c r="T35"/>
      <c r="U35"/>
      <c r="V35"/>
      <c r="W35"/>
      <c r="X35"/>
      <c r="Y35"/>
      <c r="Z35"/>
      <c r="AA35"/>
      <c r="AB35"/>
      <c r="AC35"/>
      <c r="AD35"/>
      <c r="AE35"/>
      <c r="AF35"/>
      <c r="AG35"/>
      <c r="AH35"/>
      <c r="AI35"/>
      <c r="AJ35"/>
      <c r="AK35"/>
    </row>
    <row r="36" spans="1:37">
      <c r="A36" s="12" t="s">
        <v>19</v>
      </c>
      <c r="B36"/>
      <c r="C36">
        <v>3</v>
      </c>
      <c r="D36"/>
      <c r="E36"/>
      <c r="F36"/>
      <c r="G36"/>
      <c r="H36">
        <v>3</v>
      </c>
      <c r="I36"/>
      <c r="J36"/>
      <c r="K36"/>
      <c r="L36"/>
      <c r="M36"/>
      <c r="N36"/>
      <c r="O36"/>
      <c r="P36"/>
      <c r="Q36"/>
      <c r="R36"/>
      <c r="S36"/>
      <c r="T36"/>
      <c r="U36"/>
      <c r="V36"/>
      <c r="W36"/>
      <c r="X36"/>
      <c r="Y36"/>
      <c r="Z36"/>
      <c r="AA36"/>
      <c r="AB36"/>
      <c r="AC36"/>
      <c r="AD36"/>
      <c r="AE36"/>
      <c r="AF36"/>
      <c r="AG36"/>
      <c r="AH36"/>
      <c r="AI36"/>
      <c r="AJ36"/>
      <c r="AK36"/>
    </row>
    <row r="37" spans="1:37">
      <c r="A37" s="12" t="s">
        <v>20</v>
      </c>
      <c r="B37"/>
      <c r="C37"/>
      <c r="D37"/>
      <c r="E37"/>
      <c r="F37"/>
      <c r="G37">
        <v>1</v>
      </c>
      <c r="H37">
        <v>1</v>
      </c>
      <c r="I37"/>
      <c r="J37"/>
      <c r="K37"/>
      <c r="L37"/>
      <c r="M37"/>
      <c r="N37"/>
      <c r="O37"/>
      <c r="P37"/>
      <c r="Q37"/>
      <c r="R37"/>
      <c r="S37"/>
      <c r="T37"/>
      <c r="U37"/>
      <c r="V37"/>
      <c r="W37"/>
      <c r="X37"/>
      <c r="Y37"/>
      <c r="Z37"/>
      <c r="AA37"/>
      <c r="AB37"/>
      <c r="AC37"/>
      <c r="AD37"/>
      <c r="AE37"/>
      <c r="AF37"/>
      <c r="AG37"/>
      <c r="AH37"/>
      <c r="AI37"/>
      <c r="AJ37"/>
      <c r="AK37"/>
    </row>
    <row r="38" spans="1:37">
      <c r="A38" s="12" t="s">
        <v>21</v>
      </c>
      <c r="B38"/>
      <c r="C38"/>
      <c r="D38"/>
      <c r="E38">
        <v>1</v>
      </c>
      <c r="F38"/>
      <c r="G38"/>
      <c r="H38">
        <v>1</v>
      </c>
      <c r="I38"/>
      <c r="J38"/>
      <c r="K38"/>
      <c r="L38"/>
      <c r="M38"/>
      <c r="N38"/>
    </row>
    <row r="39" spans="1:37">
      <c r="A39" s="12" t="s">
        <v>22</v>
      </c>
      <c r="B39"/>
      <c r="C39"/>
      <c r="D39"/>
      <c r="E39"/>
      <c r="F39">
        <v>1</v>
      </c>
      <c r="G39"/>
      <c r="H39">
        <v>1</v>
      </c>
      <c r="I39"/>
      <c r="J39"/>
      <c r="K39"/>
      <c r="L39"/>
      <c r="M39"/>
      <c r="N39"/>
    </row>
    <row r="40" spans="1:37">
      <c r="A40" s="12" t="s">
        <v>23</v>
      </c>
      <c r="B40">
        <v>2</v>
      </c>
      <c r="C40"/>
      <c r="D40"/>
      <c r="E40"/>
      <c r="F40"/>
      <c r="G40">
        <v>3</v>
      </c>
      <c r="H40">
        <v>5</v>
      </c>
      <c r="I40"/>
      <c r="J40"/>
      <c r="K40"/>
      <c r="L40"/>
      <c r="M40"/>
      <c r="N40"/>
    </row>
    <row r="41" spans="1:37">
      <c r="A41" s="12" t="s">
        <v>24</v>
      </c>
      <c r="B41"/>
      <c r="C41"/>
      <c r="D41"/>
      <c r="E41"/>
      <c r="F41"/>
      <c r="G41">
        <v>1</v>
      </c>
      <c r="H41">
        <v>1</v>
      </c>
      <c r="I41"/>
      <c r="J41"/>
      <c r="K41"/>
      <c r="L41"/>
      <c r="M41"/>
      <c r="N41"/>
    </row>
    <row r="42" spans="1:37">
      <c r="A42" s="12" t="s">
        <v>25</v>
      </c>
      <c r="B42"/>
      <c r="C42">
        <v>2</v>
      </c>
      <c r="D42">
        <v>2</v>
      </c>
      <c r="E42">
        <v>1</v>
      </c>
      <c r="F42">
        <v>7</v>
      </c>
      <c r="G42"/>
      <c r="H42">
        <v>12</v>
      </c>
      <c r="I42"/>
      <c r="J42"/>
      <c r="K42"/>
      <c r="L42"/>
      <c r="M42"/>
      <c r="N42"/>
    </row>
    <row r="43" spans="1:37">
      <c r="A43" s="12" t="s">
        <v>26</v>
      </c>
      <c r="B43"/>
      <c r="C43">
        <v>1</v>
      </c>
      <c r="D43"/>
      <c r="E43">
        <v>1</v>
      </c>
      <c r="F43"/>
      <c r="G43">
        <v>1</v>
      </c>
      <c r="H43">
        <v>3</v>
      </c>
    </row>
    <row r="44" spans="1:37">
      <c r="A44" s="12" t="s">
        <v>27</v>
      </c>
      <c r="B44">
        <v>2</v>
      </c>
      <c r="C44"/>
      <c r="D44"/>
      <c r="E44"/>
      <c r="F44"/>
      <c r="G44"/>
      <c r="H44">
        <v>2</v>
      </c>
    </row>
    <row r="45" spans="1:37">
      <c r="A45" s="12" t="s">
        <v>28</v>
      </c>
      <c r="B45">
        <v>2</v>
      </c>
      <c r="C45"/>
      <c r="D45"/>
      <c r="E45">
        <v>16</v>
      </c>
      <c r="F45"/>
      <c r="G45">
        <v>2</v>
      </c>
      <c r="H45">
        <v>20</v>
      </c>
    </row>
    <row r="46" spans="1:37">
      <c r="A46" s="12" t="s">
        <v>29</v>
      </c>
      <c r="B46">
        <v>3</v>
      </c>
      <c r="C46">
        <v>2</v>
      </c>
      <c r="D46"/>
      <c r="E46"/>
      <c r="F46"/>
      <c r="G46">
        <v>1</v>
      </c>
      <c r="H46">
        <v>6</v>
      </c>
    </row>
    <row r="47" spans="1:37">
      <c r="A47" s="12" t="s">
        <v>30</v>
      </c>
      <c r="B47"/>
      <c r="C47"/>
      <c r="D47"/>
      <c r="E47">
        <v>5</v>
      </c>
      <c r="F47"/>
      <c r="G47"/>
      <c r="H47">
        <v>5</v>
      </c>
    </row>
    <row r="48" spans="1:37">
      <c r="A48" s="12" t="s">
        <v>31</v>
      </c>
      <c r="B48"/>
      <c r="C48"/>
      <c r="D48"/>
      <c r="E48">
        <v>3</v>
      </c>
      <c r="F48"/>
      <c r="G48"/>
      <c r="H48">
        <v>3</v>
      </c>
    </row>
    <row r="49" spans="1:8">
      <c r="A49" s="12" t="s">
        <v>32</v>
      </c>
      <c r="B49"/>
      <c r="C49"/>
      <c r="D49"/>
      <c r="E49">
        <v>3</v>
      </c>
      <c r="F49"/>
      <c r="G49"/>
      <c r="H49">
        <v>3</v>
      </c>
    </row>
    <row r="50" spans="1:8">
      <c r="A50" s="12" t="s">
        <v>9</v>
      </c>
      <c r="B50">
        <v>9</v>
      </c>
      <c r="C50">
        <v>8</v>
      </c>
      <c r="D50">
        <v>2</v>
      </c>
      <c r="E50">
        <v>30</v>
      </c>
      <c r="F50">
        <v>8</v>
      </c>
      <c r="G50">
        <v>9</v>
      </c>
      <c r="H50">
        <v>66</v>
      </c>
    </row>
    <row r="51" spans="1:8">
      <c r="A51"/>
      <c r="B51"/>
      <c r="C51"/>
    </row>
    <row r="52" spans="1:8">
      <c r="A52"/>
    </row>
    <row r="53" spans="1:8">
      <c r="A53"/>
    </row>
    <row r="54" spans="1:8">
      <c r="A54"/>
    </row>
    <row r="55" spans="1:8">
      <c r="A55"/>
    </row>
    <row r="56" spans="1:8">
      <c r="A56"/>
    </row>
    <row r="57" spans="1:8">
      <c r="A57"/>
    </row>
    <row r="58" spans="1:8">
      <c r="A58"/>
    </row>
    <row r="59" spans="1:8">
      <c r="A59"/>
    </row>
    <row r="60" spans="1:8">
      <c r="A60"/>
    </row>
    <row r="61" spans="1:8">
      <c r="A61"/>
    </row>
    <row r="62" spans="1:8">
      <c r="A62"/>
    </row>
    <row r="63" spans="1:8">
      <c r="A63"/>
    </row>
    <row r="64" spans="1:8">
      <c r="A64"/>
    </row>
  </sheetData>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3"/>
  <sheetViews>
    <sheetView showGridLines="0" zoomScale="90" zoomScaleNormal="90" workbookViewId="0">
      <pane xSplit="4" ySplit="1" topLeftCell="E63" activePane="bottomRight" state="frozen"/>
      <selection pane="topRight" activeCell="E1" sqref="E1"/>
      <selection pane="bottomLeft" activeCell="A2" sqref="A2"/>
      <selection pane="bottomRight" activeCell="E67" sqref="E67"/>
    </sheetView>
  </sheetViews>
  <sheetFormatPr baseColWidth="10" defaultColWidth="11.42578125" defaultRowHeight="15"/>
  <cols>
    <col min="1" max="1" width="3.85546875" style="3" customWidth="1"/>
    <col min="2" max="3" width="24.42578125" style="4" customWidth="1"/>
    <col min="4" max="4" width="11.5703125" style="3" customWidth="1"/>
    <col min="5" max="5" width="45.85546875" style="4" customWidth="1"/>
    <col min="6" max="6" width="25.7109375" style="3" customWidth="1"/>
    <col min="7" max="7" width="23" style="3" customWidth="1"/>
    <col min="8" max="8" width="22.7109375" style="3" customWidth="1"/>
    <col min="9" max="9" width="24.42578125" style="3" customWidth="1"/>
    <col min="10" max="10" width="16" style="76" customWidth="1"/>
    <col min="11" max="11" width="28.85546875" style="4" customWidth="1"/>
    <col min="12" max="14" width="40.7109375" style="4" customWidth="1"/>
    <col min="15" max="15" width="65.28515625" style="4" customWidth="1"/>
    <col min="16" max="16" width="13.42578125" style="3" customWidth="1"/>
    <col min="17" max="16384" width="11.42578125" style="4"/>
  </cols>
  <sheetData>
    <row r="1" spans="1:18" ht="30" customHeight="1">
      <c r="A1" s="67" t="s">
        <v>33</v>
      </c>
      <c r="B1" s="68" t="s">
        <v>34</v>
      </c>
      <c r="C1" s="68" t="s">
        <v>35</v>
      </c>
      <c r="D1" s="68" t="s">
        <v>36</v>
      </c>
      <c r="E1" s="68" t="s">
        <v>37</v>
      </c>
      <c r="F1" s="68" t="s">
        <v>38</v>
      </c>
      <c r="G1" s="68" t="s">
        <v>39</v>
      </c>
      <c r="H1" s="68" t="s">
        <v>40</v>
      </c>
      <c r="I1" s="68" t="s">
        <v>41</v>
      </c>
      <c r="J1" s="69" t="s">
        <v>42</v>
      </c>
      <c r="K1" s="70" t="s">
        <v>43</v>
      </c>
      <c r="L1" s="71" t="s">
        <v>44</v>
      </c>
      <c r="M1" s="71" t="s">
        <v>45</v>
      </c>
      <c r="N1" s="68" t="s">
        <v>46</v>
      </c>
      <c r="O1" s="71" t="s">
        <v>47</v>
      </c>
      <c r="P1" s="71" t="s">
        <v>48</v>
      </c>
      <c r="R1" s="93" t="s">
        <v>49</v>
      </c>
    </row>
    <row r="2" spans="1:18" ht="55.15" customHeight="1">
      <c r="A2" s="38">
        <v>1</v>
      </c>
      <c r="B2" s="36" t="s">
        <v>5</v>
      </c>
      <c r="C2" s="36" t="s">
        <v>50</v>
      </c>
      <c r="D2" s="38" t="s">
        <v>402</v>
      </c>
      <c r="E2" s="36" t="s">
        <v>51</v>
      </c>
      <c r="F2" s="35" t="s">
        <v>52</v>
      </c>
      <c r="G2" s="35" t="s">
        <v>14</v>
      </c>
      <c r="H2" s="35" t="s">
        <v>25</v>
      </c>
      <c r="I2" s="35" t="s">
        <v>53</v>
      </c>
      <c r="J2" s="39">
        <v>44592</v>
      </c>
      <c r="K2" s="36"/>
      <c r="L2" s="86" t="s">
        <v>54</v>
      </c>
      <c r="M2" s="36" t="s">
        <v>55</v>
      </c>
      <c r="N2" s="36"/>
      <c r="O2" s="44"/>
      <c r="P2" s="88" t="s">
        <v>49</v>
      </c>
      <c r="R2" s="93" t="s">
        <v>56</v>
      </c>
    </row>
    <row r="3" spans="1:18" ht="210">
      <c r="A3" s="38">
        <v>1</v>
      </c>
      <c r="B3" s="36" t="s">
        <v>5</v>
      </c>
      <c r="C3" s="36" t="s">
        <v>50</v>
      </c>
      <c r="D3" s="38" t="s">
        <v>403</v>
      </c>
      <c r="E3" s="36" t="s">
        <v>57</v>
      </c>
      <c r="F3" s="35" t="s">
        <v>58</v>
      </c>
      <c r="G3" s="35" t="s">
        <v>14</v>
      </c>
      <c r="H3" s="35" t="s">
        <v>25</v>
      </c>
      <c r="I3" s="35" t="s">
        <v>53</v>
      </c>
      <c r="J3" s="39">
        <v>44592</v>
      </c>
      <c r="K3" s="36"/>
      <c r="L3" s="36" t="s">
        <v>59</v>
      </c>
      <c r="M3" s="36"/>
      <c r="N3" s="36"/>
      <c r="O3" s="45"/>
      <c r="P3" s="89" t="s">
        <v>49</v>
      </c>
      <c r="R3" s="93" t="s">
        <v>60</v>
      </c>
    </row>
    <row r="4" spans="1:18" ht="75">
      <c r="A4" s="38">
        <v>2</v>
      </c>
      <c r="B4" s="36" t="s">
        <v>4</v>
      </c>
      <c r="C4" s="36" t="s">
        <v>61</v>
      </c>
      <c r="D4" s="38">
        <v>2.1</v>
      </c>
      <c r="E4" s="42" t="s">
        <v>62</v>
      </c>
      <c r="F4" s="35" t="s">
        <v>63</v>
      </c>
      <c r="G4" s="35" t="s">
        <v>15</v>
      </c>
      <c r="H4" s="35" t="s">
        <v>19</v>
      </c>
      <c r="I4" s="35" t="s">
        <v>31</v>
      </c>
      <c r="J4" s="39">
        <v>44681</v>
      </c>
      <c r="K4" s="36"/>
      <c r="L4" s="36" t="s">
        <v>64</v>
      </c>
      <c r="M4" s="37"/>
      <c r="N4" s="37" t="s">
        <v>65</v>
      </c>
      <c r="O4" s="45"/>
      <c r="P4" s="89"/>
      <c r="R4" s="93" t="s">
        <v>66</v>
      </c>
    </row>
    <row r="5" spans="1:18" ht="114" customHeight="1">
      <c r="A5" s="38">
        <v>2</v>
      </c>
      <c r="B5" s="36" t="s">
        <v>4</v>
      </c>
      <c r="C5" s="36" t="s">
        <v>61</v>
      </c>
      <c r="D5" s="38">
        <v>2.2000000000000002</v>
      </c>
      <c r="E5" s="35" t="s">
        <v>67</v>
      </c>
      <c r="F5" s="35" t="s">
        <v>68</v>
      </c>
      <c r="G5" s="35" t="s">
        <v>12</v>
      </c>
      <c r="H5" s="35" t="s">
        <v>29</v>
      </c>
      <c r="I5" s="35" t="s">
        <v>69</v>
      </c>
      <c r="J5" s="39">
        <v>44926</v>
      </c>
      <c r="K5" s="36"/>
      <c r="L5" s="36"/>
      <c r="M5" s="37" t="s">
        <v>70</v>
      </c>
      <c r="N5" s="36"/>
      <c r="O5" s="45"/>
      <c r="P5" s="89"/>
    </row>
    <row r="6" spans="1:18" ht="270">
      <c r="A6" s="38">
        <v>2</v>
      </c>
      <c r="B6" s="36" t="s">
        <v>4</v>
      </c>
      <c r="C6" s="36" t="s">
        <v>61</v>
      </c>
      <c r="D6" s="38">
        <v>2.2999999999999998</v>
      </c>
      <c r="E6" s="35" t="s">
        <v>71</v>
      </c>
      <c r="F6" s="35" t="s">
        <v>72</v>
      </c>
      <c r="G6" s="35" t="s">
        <v>14</v>
      </c>
      <c r="H6" s="35" t="s">
        <v>25</v>
      </c>
      <c r="I6" s="35" t="s">
        <v>15</v>
      </c>
      <c r="J6" s="39">
        <v>44742</v>
      </c>
      <c r="K6" s="36"/>
      <c r="L6" s="36" t="s">
        <v>73</v>
      </c>
      <c r="M6" s="37" t="s">
        <v>74</v>
      </c>
      <c r="N6" s="36"/>
      <c r="O6" s="45"/>
      <c r="P6" s="89" t="s">
        <v>49</v>
      </c>
    </row>
    <row r="7" spans="1:18" ht="203.25" customHeight="1">
      <c r="A7" s="38">
        <v>2</v>
      </c>
      <c r="B7" s="36" t="s">
        <v>4</v>
      </c>
      <c r="C7" s="36" t="s">
        <v>75</v>
      </c>
      <c r="D7" s="38">
        <v>2.4</v>
      </c>
      <c r="E7" s="35" t="s">
        <v>76</v>
      </c>
      <c r="F7" s="35" t="s">
        <v>77</v>
      </c>
      <c r="G7" s="35" t="s">
        <v>12</v>
      </c>
      <c r="H7" s="35" t="s">
        <v>29</v>
      </c>
      <c r="I7" s="35" t="s">
        <v>15</v>
      </c>
      <c r="J7" s="39">
        <v>44926</v>
      </c>
      <c r="K7" s="36" t="s">
        <v>78</v>
      </c>
      <c r="L7" s="36"/>
      <c r="M7" s="36" t="s">
        <v>79</v>
      </c>
      <c r="N7" s="36"/>
      <c r="O7" s="45"/>
      <c r="P7" s="89"/>
    </row>
    <row r="8" spans="1:18" ht="70.5" customHeight="1">
      <c r="A8" s="38">
        <v>2</v>
      </c>
      <c r="B8" s="36" t="s">
        <v>4</v>
      </c>
      <c r="C8" s="36" t="s">
        <v>75</v>
      </c>
      <c r="D8" s="38">
        <v>2.5</v>
      </c>
      <c r="E8" s="35" t="s">
        <v>80</v>
      </c>
      <c r="F8" s="35" t="s">
        <v>81</v>
      </c>
      <c r="G8" s="35" t="s">
        <v>15</v>
      </c>
      <c r="H8" s="35" t="s">
        <v>19</v>
      </c>
      <c r="I8" s="35" t="s">
        <v>82</v>
      </c>
      <c r="J8" s="39">
        <v>44926</v>
      </c>
      <c r="K8" s="36" t="s">
        <v>78</v>
      </c>
      <c r="L8" s="36"/>
      <c r="M8" s="36"/>
      <c r="N8" s="36"/>
      <c r="O8" s="45"/>
      <c r="P8" s="89"/>
      <c r="Q8"/>
      <c r="R8"/>
    </row>
    <row r="9" spans="1:18" ht="210">
      <c r="A9" s="38">
        <v>2</v>
      </c>
      <c r="B9" s="36" t="s">
        <v>4</v>
      </c>
      <c r="C9" s="36" t="s">
        <v>75</v>
      </c>
      <c r="D9" s="38">
        <v>2.6</v>
      </c>
      <c r="E9" s="35" t="s">
        <v>83</v>
      </c>
      <c r="F9" s="35" t="s">
        <v>84</v>
      </c>
      <c r="G9" s="35" t="s">
        <v>15</v>
      </c>
      <c r="H9" s="35" t="s">
        <v>19</v>
      </c>
      <c r="I9" s="35" t="s">
        <v>85</v>
      </c>
      <c r="J9" s="39">
        <v>44926</v>
      </c>
      <c r="K9" s="36" t="s">
        <v>78</v>
      </c>
      <c r="L9" s="36"/>
      <c r="M9" s="36"/>
      <c r="N9" s="36" t="s">
        <v>86</v>
      </c>
      <c r="O9" s="45"/>
      <c r="P9" s="89"/>
      <c r="Q9"/>
      <c r="R9"/>
    </row>
    <row r="10" spans="1:18" ht="185.25" customHeight="1">
      <c r="A10" s="38">
        <v>2</v>
      </c>
      <c r="B10" s="36" t="s">
        <v>4</v>
      </c>
      <c r="C10" s="36" t="s">
        <v>87</v>
      </c>
      <c r="D10" s="38">
        <v>2.7</v>
      </c>
      <c r="E10" s="35" t="s">
        <v>88</v>
      </c>
      <c r="F10" s="35" t="s">
        <v>89</v>
      </c>
      <c r="G10" s="35" t="s">
        <v>14</v>
      </c>
      <c r="H10" s="35" t="s">
        <v>25</v>
      </c>
      <c r="I10" s="35" t="s">
        <v>15</v>
      </c>
      <c r="J10" s="39">
        <v>44926</v>
      </c>
      <c r="K10" s="36"/>
      <c r="L10" s="36"/>
      <c r="M10" s="36" t="s">
        <v>90</v>
      </c>
      <c r="N10" s="36"/>
      <c r="O10" s="45"/>
      <c r="P10" s="89" t="s">
        <v>66</v>
      </c>
      <c r="Q10"/>
      <c r="R10"/>
    </row>
    <row r="11" spans="1:18" ht="128.25" customHeight="1">
      <c r="A11" s="38">
        <v>2</v>
      </c>
      <c r="B11" s="36" t="s">
        <v>4</v>
      </c>
      <c r="C11" s="36" t="s">
        <v>87</v>
      </c>
      <c r="D11" s="72">
        <v>2.8</v>
      </c>
      <c r="E11" s="35" t="s">
        <v>91</v>
      </c>
      <c r="F11" s="35" t="s">
        <v>92</v>
      </c>
      <c r="G11" s="35" t="s">
        <v>10</v>
      </c>
      <c r="H11" s="35" t="s">
        <v>26</v>
      </c>
      <c r="I11" s="35" t="s">
        <v>15</v>
      </c>
      <c r="J11" s="39">
        <v>44926</v>
      </c>
      <c r="K11" s="36"/>
      <c r="L11" s="36"/>
      <c r="M11" s="36" t="s">
        <v>93</v>
      </c>
      <c r="N11" s="36"/>
      <c r="O11" s="45"/>
      <c r="P11" s="89"/>
      <c r="Q11"/>
      <c r="R11"/>
    </row>
    <row r="12" spans="1:18" ht="83.25" customHeight="1">
      <c r="A12" s="38">
        <v>3</v>
      </c>
      <c r="B12" s="36" t="s">
        <v>7</v>
      </c>
      <c r="C12" s="36" t="s">
        <v>94</v>
      </c>
      <c r="D12" s="38">
        <v>3.1</v>
      </c>
      <c r="E12" s="35" t="s">
        <v>95</v>
      </c>
      <c r="F12" s="35" t="s">
        <v>96</v>
      </c>
      <c r="G12" s="35" t="s">
        <v>14</v>
      </c>
      <c r="H12" s="35" t="s">
        <v>25</v>
      </c>
      <c r="I12" s="35" t="s">
        <v>53</v>
      </c>
      <c r="J12" s="39">
        <v>44620</v>
      </c>
      <c r="K12" s="36"/>
      <c r="L12" s="36" t="s">
        <v>97</v>
      </c>
      <c r="M12" s="36"/>
      <c r="N12" s="36"/>
      <c r="O12" s="45"/>
      <c r="P12" s="89" t="s">
        <v>49</v>
      </c>
      <c r="Q12"/>
      <c r="R12"/>
    </row>
    <row r="13" spans="1:18" ht="88.5" customHeight="1">
      <c r="A13" s="38">
        <v>3</v>
      </c>
      <c r="B13" s="36" t="s">
        <v>7</v>
      </c>
      <c r="C13" s="36" t="s">
        <v>94</v>
      </c>
      <c r="D13" s="38">
        <v>3.2</v>
      </c>
      <c r="E13" s="35" t="s">
        <v>98</v>
      </c>
      <c r="F13" s="35" t="s">
        <v>99</v>
      </c>
      <c r="G13" s="35" t="s">
        <v>14</v>
      </c>
      <c r="H13" s="35" t="s">
        <v>25</v>
      </c>
      <c r="I13" s="35" t="s">
        <v>53</v>
      </c>
      <c r="J13" s="39">
        <v>44650</v>
      </c>
      <c r="K13" s="36"/>
      <c r="L13" s="36" t="s">
        <v>100</v>
      </c>
      <c r="M13" s="36"/>
      <c r="N13" s="36"/>
      <c r="O13" s="45"/>
      <c r="P13" s="89" t="s">
        <v>49</v>
      </c>
      <c r="Q13"/>
    </row>
    <row r="14" spans="1:18" ht="150">
      <c r="A14" s="38">
        <v>3</v>
      </c>
      <c r="B14" s="36" t="s">
        <v>7</v>
      </c>
      <c r="C14" s="36" t="s">
        <v>94</v>
      </c>
      <c r="D14" s="38">
        <v>3.3</v>
      </c>
      <c r="E14" s="35" t="s">
        <v>101</v>
      </c>
      <c r="F14" s="35" t="s">
        <v>102</v>
      </c>
      <c r="G14" s="35" t="s">
        <v>14</v>
      </c>
      <c r="H14" s="35" t="s">
        <v>25</v>
      </c>
      <c r="I14" s="35" t="s">
        <v>103</v>
      </c>
      <c r="J14" s="39">
        <v>44681</v>
      </c>
      <c r="K14" s="36"/>
      <c r="L14" s="36" t="s">
        <v>104</v>
      </c>
      <c r="M14" s="37" t="s">
        <v>105</v>
      </c>
      <c r="N14" s="36"/>
      <c r="O14" s="45"/>
      <c r="P14" s="89" t="s">
        <v>56</v>
      </c>
      <c r="Q14"/>
      <c r="R14"/>
    </row>
    <row r="15" spans="1:18" ht="105">
      <c r="A15" s="38">
        <v>3</v>
      </c>
      <c r="B15" s="36" t="s">
        <v>7</v>
      </c>
      <c r="C15" s="36" t="s">
        <v>106</v>
      </c>
      <c r="D15" s="38">
        <v>3.4</v>
      </c>
      <c r="E15" s="35" t="s">
        <v>107</v>
      </c>
      <c r="F15" s="35" t="s">
        <v>108</v>
      </c>
      <c r="G15" s="35" t="s">
        <v>14</v>
      </c>
      <c r="H15" s="35" t="s">
        <v>25</v>
      </c>
      <c r="I15" s="35" t="s">
        <v>103</v>
      </c>
      <c r="J15" s="39">
        <v>44681</v>
      </c>
      <c r="K15" s="36"/>
      <c r="L15" s="36"/>
      <c r="M15" s="36"/>
      <c r="N15" s="36"/>
      <c r="O15" s="45"/>
      <c r="P15" s="89" t="s">
        <v>66</v>
      </c>
      <c r="Q15"/>
      <c r="R15"/>
    </row>
    <row r="16" spans="1:18" ht="105">
      <c r="A16" s="38">
        <v>3</v>
      </c>
      <c r="B16" s="36" t="s">
        <v>7</v>
      </c>
      <c r="C16" s="36" t="s">
        <v>106</v>
      </c>
      <c r="D16" s="38">
        <v>3.5</v>
      </c>
      <c r="E16" s="35" t="s">
        <v>109</v>
      </c>
      <c r="F16" s="35" t="s">
        <v>110</v>
      </c>
      <c r="G16" s="35" t="s">
        <v>14</v>
      </c>
      <c r="H16" s="35" t="s">
        <v>25</v>
      </c>
      <c r="I16" s="35" t="s">
        <v>103</v>
      </c>
      <c r="J16" s="39">
        <v>44681</v>
      </c>
      <c r="K16" s="36"/>
      <c r="L16" s="36"/>
      <c r="M16" s="36"/>
      <c r="N16" s="36"/>
      <c r="O16" s="45"/>
      <c r="P16" s="89" t="s">
        <v>66</v>
      </c>
      <c r="Q16"/>
      <c r="R16"/>
    </row>
    <row r="17" spans="1:18" ht="60">
      <c r="A17" s="38">
        <v>3</v>
      </c>
      <c r="B17" s="36" t="s">
        <v>7</v>
      </c>
      <c r="C17" s="36" t="s">
        <v>94</v>
      </c>
      <c r="D17" s="38">
        <v>3.6</v>
      </c>
      <c r="E17" s="35" t="s">
        <v>111</v>
      </c>
      <c r="F17" s="35" t="s">
        <v>96</v>
      </c>
      <c r="G17" s="35" t="s">
        <v>14</v>
      </c>
      <c r="H17" s="35" t="s">
        <v>25</v>
      </c>
      <c r="I17" s="35" t="s">
        <v>53</v>
      </c>
      <c r="J17" s="39">
        <v>44772</v>
      </c>
      <c r="K17" s="36"/>
      <c r="L17" s="36"/>
      <c r="M17" s="36"/>
      <c r="N17" s="36"/>
      <c r="O17" s="45"/>
      <c r="P17" s="89" t="s">
        <v>66</v>
      </c>
      <c r="Q17"/>
      <c r="R17"/>
    </row>
    <row r="18" spans="1:18" ht="60">
      <c r="A18" s="38">
        <v>3</v>
      </c>
      <c r="B18" s="36" t="s">
        <v>7</v>
      </c>
      <c r="C18" s="36" t="s">
        <v>94</v>
      </c>
      <c r="D18" s="38">
        <v>3.7</v>
      </c>
      <c r="E18" s="35" t="s">
        <v>112</v>
      </c>
      <c r="F18" s="35" t="s">
        <v>99</v>
      </c>
      <c r="G18" s="35" t="s">
        <v>14</v>
      </c>
      <c r="H18" s="35" t="s">
        <v>25</v>
      </c>
      <c r="I18" s="35" t="s">
        <v>113</v>
      </c>
      <c r="J18" s="39">
        <v>44926</v>
      </c>
      <c r="K18" s="36"/>
      <c r="L18" s="36"/>
      <c r="M18" s="36"/>
      <c r="N18" s="36"/>
      <c r="O18" s="46" t="s">
        <v>424</v>
      </c>
      <c r="P18" s="89" t="s">
        <v>56</v>
      </c>
      <c r="Q18"/>
      <c r="R18"/>
    </row>
    <row r="19" spans="1:18" ht="91.15" customHeight="1">
      <c r="A19" s="38">
        <v>3</v>
      </c>
      <c r="B19" s="36" t="s">
        <v>7</v>
      </c>
      <c r="C19" s="36" t="s">
        <v>114</v>
      </c>
      <c r="D19" s="38">
        <v>3.8</v>
      </c>
      <c r="E19" s="35" t="s">
        <v>115</v>
      </c>
      <c r="F19" s="35" t="s">
        <v>116</v>
      </c>
      <c r="G19" s="35" t="s">
        <v>13</v>
      </c>
      <c r="H19" s="35" t="s">
        <v>22</v>
      </c>
      <c r="I19" s="35" t="s">
        <v>117</v>
      </c>
      <c r="J19" s="39">
        <v>44926</v>
      </c>
      <c r="K19" s="36"/>
      <c r="L19" s="36"/>
      <c r="M19" s="36"/>
      <c r="N19" s="36"/>
      <c r="O19" s="45"/>
      <c r="P19" s="89"/>
    </row>
    <row r="20" spans="1:18" ht="270">
      <c r="A20" s="38">
        <v>4</v>
      </c>
      <c r="B20" s="36" t="s">
        <v>3</v>
      </c>
      <c r="C20" s="36" t="s">
        <v>118</v>
      </c>
      <c r="D20" s="38">
        <v>4.0999999999999996</v>
      </c>
      <c r="E20" s="35" t="s">
        <v>119</v>
      </c>
      <c r="F20" s="35" t="s">
        <v>120</v>
      </c>
      <c r="G20" s="35" t="s">
        <v>12</v>
      </c>
      <c r="H20" s="35" t="s">
        <v>29</v>
      </c>
      <c r="I20" s="35" t="s">
        <v>121</v>
      </c>
      <c r="J20" s="39">
        <v>44592</v>
      </c>
      <c r="K20" s="36"/>
      <c r="L20" s="36" t="s">
        <v>122</v>
      </c>
      <c r="M20" s="36"/>
      <c r="N20" s="36"/>
      <c r="O20" s="45"/>
      <c r="P20" s="89" t="s">
        <v>49</v>
      </c>
    </row>
    <row r="21" spans="1:18" ht="45">
      <c r="A21" s="38">
        <v>4</v>
      </c>
      <c r="B21" s="36" t="s">
        <v>3</v>
      </c>
      <c r="C21" s="36" t="s">
        <v>118</v>
      </c>
      <c r="D21" s="38">
        <v>4.2</v>
      </c>
      <c r="E21" s="35" t="s">
        <v>123</v>
      </c>
      <c r="F21" s="35" t="s">
        <v>124</v>
      </c>
      <c r="G21" s="35" t="s">
        <v>15</v>
      </c>
      <c r="H21" s="35" t="s">
        <v>27</v>
      </c>
      <c r="I21" s="35" t="s">
        <v>125</v>
      </c>
      <c r="J21" s="39">
        <v>44926</v>
      </c>
      <c r="K21" s="36"/>
      <c r="L21" s="36"/>
      <c r="M21" s="36"/>
      <c r="N21" s="36"/>
      <c r="O21" s="45" t="s">
        <v>407</v>
      </c>
      <c r="P21" s="89" t="s">
        <v>56</v>
      </c>
    </row>
    <row r="22" spans="1:18" ht="45">
      <c r="A22" s="38">
        <v>4</v>
      </c>
      <c r="B22" s="36" t="s">
        <v>3</v>
      </c>
      <c r="C22" s="36" t="s">
        <v>118</v>
      </c>
      <c r="D22" s="38">
        <v>4.3</v>
      </c>
      <c r="E22" s="35" t="s">
        <v>126</v>
      </c>
      <c r="F22" s="35" t="s">
        <v>127</v>
      </c>
      <c r="G22" s="35" t="s">
        <v>12</v>
      </c>
      <c r="H22" s="35" t="s">
        <v>29</v>
      </c>
      <c r="I22" s="35" t="s">
        <v>15</v>
      </c>
      <c r="J22" s="39">
        <v>44926</v>
      </c>
      <c r="K22" s="36"/>
      <c r="L22" s="36"/>
      <c r="M22" s="36"/>
      <c r="N22" s="36"/>
      <c r="O22" s="45" t="s">
        <v>408</v>
      </c>
      <c r="P22" s="89" t="s">
        <v>49</v>
      </c>
    </row>
    <row r="23" spans="1:18" ht="45">
      <c r="A23" s="38">
        <v>4</v>
      </c>
      <c r="B23" s="36" t="s">
        <v>3</v>
      </c>
      <c r="C23" s="36" t="s">
        <v>118</v>
      </c>
      <c r="D23" s="38">
        <v>4.4000000000000004</v>
      </c>
      <c r="E23" s="35" t="s">
        <v>128</v>
      </c>
      <c r="F23" s="35" t="s">
        <v>129</v>
      </c>
      <c r="G23" s="35" t="s">
        <v>12</v>
      </c>
      <c r="H23" s="35" t="s">
        <v>29</v>
      </c>
      <c r="I23" s="35" t="s">
        <v>85</v>
      </c>
      <c r="J23" s="39">
        <v>44926</v>
      </c>
      <c r="K23" s="36"/>
      <c r="L23" s="36"/>
      <c r="M23" s="36"/>
      <c r="N23" s="36"/>
      <c r="O23" s="46" t="s">
        <v>410</v>
      </c>
      <c r="P23" s="89" t="s">
        <v>49</v>
      </c>
    </row>
    <row r="24" spans="1:18" ht="351.6" customHeight="1">
      <c r="A24" s="38">
        <v>4</v>
      </c>
      <c r="B24" s="36" t="s">
        <v>3</v>
      </c>
      <c r="C24" s="36" t="s">
        <v>118</v>
      </c>
      <c r="D24" s="38">
        <v>4.5</v>
      </c>
      <c r="E24" s="35" t="s">
        <v>130</v>
      </c>
      <c r="F24" s="35" t="s">
        <v>131</v>
      </c>
      <c r="G24" s="35" t="s">
        <v>14</v>
      </c>
      <c r="H24" s="35" t="s">
        <v>23</v>
      </c>
      <c r="I24" s="35" t="s">
        <v>53</v>
      </c>
      <c r="J24" s="39">
        <v>44926</v>
      </c>
      <c r="K24" s="36"/>
      <c r="L24" s="36"/>
      <c r="M24" s="37" t="s">
        <v>132</v>
      </c>
      <c r="N24" s="36"/>
      <c r="O24" s="46" t="s">
        <v>428</v>
      </c>
      <c r="P24" s="89" t="s">
        <v>49</v>
      </c>
    </row>
    <row r="25" spans="1:18" ht="75" customHeight="1">
      <c r="A25" s="38">
        <v>4</v>
      </c>
      <c r="B25" s="36" t="s">
        <v>3</v>
      </c>
      <c r="C25" s="36" t="s">
        <v>133</v>
      </c>
      <c r="D25" s="38">
        <v>4.5999999999999996</v>
      </c>
      <c r="E25" s="35" t="s">
        <v>134</v>
      </c>
      <c r="F25" s="35" t="s">
        <v>135</v>
      </c>
      <c r="G25" s="35" t="s">
        <v>12</v>
      </c>
      <c r="H25" s="35" t="s">
        <v>28</v>
      </c>
      <c r="I25" s="35" t="s">
        <v>15</v>
      </c>
      <c r="J25" s="39">
        <v>44926</v>
      </c>
      <c r="K25" s="36"/>
      <c r="L25" s="36"/>
      <c r="M25" s="36"/>
      <c r="N25" s="36" t="s">
        <v>136</v>
      </c>
      <c r="O25" s="46" t="s">
        <v>420</v>
      </c>
      <c r="P25" s="89" t="s">
        <v>66</v>
      </c>
    </row>
    <row r="26" spans="1:18" ht="60">
      <c r="A26" s="38">
        <v>4</v>
      </c>
      <c r="B26" s="36" t="s">
        <v>3</v>
      </c>
      <c r="C26" s="36" t="s">
        <v>133</v>
      </c>
      <c r="D26" s="38">
        <v>4.7</v>
      </c>
      <c r="E26" s="35" t="s">
        <v>137</v>
      </c>
      <c r="F26" s="35" t="s">
        <v>138</v>
      </c>
      <c r="G26" s="35" t="s">
        <v>12</v>
      </c>
      <c r="H26" s="35" t="s">
        <v>28</v>
      </c>
      <c r="I26" s="35" t="s">
        <v>15</v>
      </c>
      <c r="J26" s="39">
        <v>44926</v>
      </c>
      <c r="K26" s="36"/>
      <c r="L26" s="36"/>
      <c r="M26" s="36"/>
      <c r="N26" s="36"/>
      <c r="O26" s="46" t="s">
        <v>411</v>
      </c>
      <c r="P26" s="89" t="s">
        <v>49</v>
      </c>
    </row>
    <row r="27" spans="1:18" ht="45">
      <c r="A27" s="38">
        <v>4</v>
      </c>
      <c r="B27" s="36" t="s">
        <v>3</v>
      </c>
      <c r="C27" s="36" t="s">
        <v>139</v>
      </c>
      <c r="D27" s="38">
        <v>4.8</v>
      </c>
      <c r="E27" s="35" t="s">
        <v>140</v>
      </c>
      <c r="F27" s="35" t="s">
        <v>141</v>
      </c>
      <c r="G27" s="35" t="s">
        <v>14</v>
      </c>
      <c r="H27" s="35" t="s">
        <v>23</v>
      </c>
      <c r="I27" s="35" t="s">
        <v>142</v>
      </c>
      <c r="J27" s="39">
        <v>44926</v>
      </c>
      <c r="K27" s="36"/>
      <c r="L27" s="36"/>
      <c r="M27" s="36"/>
      <c r="N27" s="36"/>
      <c r="O27" s="46" t="s">
        <v>416</v>
      </c>
      <c r="P27" s="89" t="s">
        <v>49</v>
      </c>
    </row>
    <row r="28" spans="1:18" ht="45">
      <c r="A28" s="38">
        <v>4</v>
      </c>
      <c r="B28" s="36" t="s">
        <v>3</v>
      </c>
      <c r="C28" s="36" t="s">
        <v>143</v>
      </c>
      <c r="D28" s="38">
        <v>4.9000000000000004</v>
      </c>
      <c r="E28" s="35" t="s">
        <v>144</v>
      </c>
      <c r="F28" s="35" t="s">
        <v>145</v>
      </c>
      <c r="G28" s="35" t="s">
        <v>15</v>
      </c>
      <c r="H28" s="35" t="s">
        <v>27</v>
      </c>
      <c r="I28" s="35" t="s">
        <v>31</v>
      </c>
      <c r="J28" s="39">
        <v>44926</v>
      </c>
      <c r="K28" s="36"/>
      <c r="L28" s="36"/>
      <c r="M28" s="36"/>
      <c r="N28" s="36"/>
      <c r="O28" s="46" t="s">
        <v>417</v>
      </c>
      <c r="P28" s="89" t="s">
        <v>66</v>
      </c>
    </row>
    <row r="29" spans="1:18" ht="45">
      <c r="A29" s="38">
        <v>5</v>
      </c>
      <c r="B29" s="35" t="s">
        <v>8</v>
      </c>
      <c r="C29" s="36" t="s">
        <v>146</v>
      </c>
      <c r="D29" s="72">
        <v>5.0999999999999996</v>
      </c>
      <c r="E29" s="35" t="s">
        <v>147</v>
      </c>
      <c r="F29" s="35" t="s">
        <v>148</v>
      </c>
      <c r="G29" s="35" t="s">
        <v>13</v>
      </c>
      <c r="H29" s="35" t="s">
        <v>20</v>
      </c>
      <c r="I29" s="35" t="s">
        <v>53</v>
      </c>
      <c r="J29" s="39">
        <v>44926</v>
      </c>
      <c r="K29" s="36"/>
      <c r="L29" s="36"/>
      <c r="M29" s="36"/>
      <c r="N29" s="36"/>
      <c r="O29" s="46" t="s">
        <v>384</v>
      </c>
      <c r="P29" s="89" t="s">
        <v>49</v>
      </c>
    </row>
    <row r="30" spans="1:18" ht="60">
      <c r="A30" s="38">
        <v>5</v>
      </c>
      <c r="B30" s="36" t="s">
        <v>8</v>
      </c>
      <c r="C30" s="36" t="s">
        <v>149</v>
      </c>
      <c r="D30" s="38">
        <v>5.2</v>
      </c>
      <c r="E30" s="35" t="s">
        <v>150</v>
      </c>
      <c r="F30" s="35" t="s">
        <v>151</v>
      </c>
      <c r="G30" s="35" t="s">
        <v>12</v>
      </c>
      <c r="H30" s="35" t="s">
        <v>28</v>
      </c>
      <c r="I30" s="35" t="s">
        <v>152</v>
      </c>
      <c r="J30" s="39">
        <v>44926</v>
      </c>
      <c r="K30" s="36"/>
      <c r="L30" s="36"/>
      <c r="M30" s="37" t="s">
        <v>132</v>
      </c>
      <c r="N30" s="36"/>
      <c r="O30" s="46" t="s">
        <v>386</v>
      </c>
      <c r="P30" s="89" t="s">
        <v>49</v>
      </c>
    </row>
    <row r="31" spans="1:18" ht="75">
      <c r="A31" s="38">
        <v>5</v>
      </c>
      <c r="B31" s="36" t="s">
        <v>8</v>
      </c>
      <c r="C31" s="36" t="s">
        <v>149</v>
      </c>
      <c r="D31" s="38">
        <v>5.3</v>
      </c>
      <c r="E31" s="35" t="s">
        <v>153</v>
      </c>
      <c r="F31" s="35" t="s">
        <v>154</v>
      </c>
      <c r="G31" s="35" t="s">
        <v>12</v>
      </c>
      <c r="H31" s="35" t="s">
        <v>28</v>
      </c>
      <c r="I31" s="35" t="s">
        <v>31</v>
      </c>
      <c r="J31" s="39">
        <v>44926</v>
      </c>
      <c r="K31" s="36"/>
      <c r="L31" s="36"/>
      <c r="M31" s="37" t="s">
        <v>132</v>
      </c>
      <c r="N31" s="36"/>
      <c r="O31" s="46" t="s">
        <v>386</v>
      </c>
      <c r="P31" s="89" t="s">
        <v>49</v>
      </c>
    </row>
    <row r="32" spans="1:18" ht="45">
      <c r="A32" s="38">
        <v>5</v>
      </c>
      <c r="B32" s="36" t="s">
        <v>8</v>
      </c>
      <c r="C32" s="36" t="s">
        <v>149</v>
      </c>
      <c r="D32" s="38">
        <v>5.4</v>
      </c>
      <c r="E32" s="35" t="s">
        <v>155</v>
      </c>
      <c r="F32" s="35" t="s">
        <v>156</v>
      </c>
      <c r="G32" s="35" t="s">
        <v>10</v>
      </c>
      <c r="H32" s="35" t="s">
        <v>26</v>
      </c>
      <c r="I32" s="35" t="s">
        <v>53</v>
      </c>
      <c r="J32" s="39">
        <v>44926</v>
      </c>
      <c r="K32" s="36"/>
      <c r="L32" s="36"/>
      <c r="M32" s="36"/>
      <c r="N32" s="37"/>
      <c r="O32" s="45" t="s">
        <v>387</v>
      </c>
      <c r="P32" s="90" t="s">
        <v>49</v>
      </c>
    </row>
    <row r="33" spans="1:16" ht="78" customHeight="1">
      <c r="A33" s="38">
        <v>5</v>
      </c>
      <c r="B33" s="35" t="s">
        <v>8</v>
      </c>
      <c r="C33" s="36" t="s">
        <v>157</v>
      </c>
      <c r="D33" s="38">
        <v>5.5</v>
      </c>
      <c r="E33" s="35" t="s">
        <v>158</v>
      </c>
      <c r="F33" s="35" t="s">
        <v>159</v>
      </c>
      <c r="G33" s="35" t="s">
        <v>14</v>
      </c>
      <c r="H33" s="35" t="s">
        <v>23</v>
      </c>
      <c r="I33" s="35" t="s">
        <v>53</v>
      </c>
      <c r="J33" s="39">
        <v>44926</v>
      </c>
      <c r="K33" s="36"/>
      <c r="L33" s="36"/>
      <c r="M33" s="36"/>
      <c r="N33" s="37"/>
      <c r="O33" s="45" t="s">
        <v>388</v>
      </c>
      <c r="P33" s="90" t="s">
        <v>49</v>
      </c>
    </row>
    <row r="34" spans="1:16" ht="60">
      <c r="A34" s="38">
        <v>5</v>
      </c>
      <c r="B34" s="36" t="s">
        <v>8</v>
      </c>
      <c r="C34" s="36" t="s">
        <v>160</v>
      </c>
      <c r="D34" s="38">
        <v>5.6</v>
      </c>
      <c r="E34" s="35" t="s">
        <v>161</v>
      </c>
      <c r="F34" s="35" t="s">
        <v>162</v>
      </c>
      <c r="G34" s="35" t="s">
        <v>12</v>
      </c>
      <c r="H34" s="35" t="s">
        <v>29</v>
      </c>
      <c r="I34" s="35" t="s">
        <v>163</v>
      </c>
      <c r="J34" s="39">
        <v>44926</v>
      </c>
      <c r="K34" s="36"/>
      <c r="L34" s="36"/>
      <c r="M34" s="36"/>
      <c r="N34" s="37"/>
      <c r="O34" s="45" t="s">
        <v>389</v>
      </c>
      <c r="P34" s="90" t="s">
        <v>56</v>
      </c>
    </row>
    <row r="35" spans="1:16" ht="84" customHeight="1">
      <c r="A35" s="38">
        <v>5</v>
      </c>
      <c r="B35" s="36" t="s">
        <v>8</v>
      </c>
      <c r="C35" s="36" t="s">
        <v>160</v>
      </c>
      <c r="D35" s="38">
        <v>5.7</v>
      </c>
      <c r="E35" s="35" t="s">
        <v>164</v>
      </c>
      <c r="F35" s="35" t="s">
        <v>165</v>
      </c>
      <c r="G35" s="35" t="s">
        <v>14</v>
      </c>
      <c r="H35" s="35" t="s">
        <v>23</v>
      </c>
      <c r="I35" s="35" t="s">
        <v>29</v>
      </c>
      <c r="J35" s="39">
        <v>44926</v>
      </c>
      <c r="K35" s="36"/>
      <c r="L35" s="36"/>
      <c r="M35" s="36"/>
      <c r="N35" s="36"/>
      <c r="O35" s="46" t="s">
        <v>390</v>
      </c>
      <c r="P35" s="89" t="s">
        <v>49</v>
      </c>
    </row>
    <row r="36" spans="1:16" ht="255">
      <c r="A36" s="38">
        <v>5</v>
      </c>
      <c r="B36" s="35" t="s">
        <v>8</v>
      </c>
      <c r="C36" s="36" t="s">
        <v>160</v>
      </c>
      <c r="D36" s="38">
        <v>5.8</v>
      </c>
      <c r="E36" s="35" t="s">
        <v>166</v>
      </c>
      <c r="F36" s="35" t="s">
        <v>167</v>
      </c>
      <c r="G36" s="35" t="s">
        <v>12</v>
      </c>
      <c r="H36" s="35" t="s">
        <v>24</v>
      </c>
      <c r="I36" s="35" t="s">
        <v>31</v>
      </c>
      <c r="J36" s="39">
        <v>44926</v>
      </c>
      <c r="K36" s="36"/>
      <c r="L36" s="36" t="s">
        <v>168</v>
      </c>
      <c r="M36" s="36"/>
      <c r="N36" s="36"/>
      <c r="O36" s="46" t="s">
        <v>391</v>
      </c>
      <c r="P36" s="89" t="s">
        <v>56</v>
      </c>
    </row>
    <row r="37" spans="1:16" ht="45">
      <c r="A37" s="38">
        <v>5</v>
      </c>
      <c r="B37" s="35" t="s">
        <v>8</v>
      </c>
      <c r="C37" s="36" t="s">
        <v>157</v>
      </c>
      <c r="D37" s="72">
        <v>5.9</v>
      </c>
      <c r="E37" s="35" t="s">
        <v>169</v>
      </c>
      <c r="F37" s="35" t="s">
        <v>170</v>
      </c>
      <c r="G37" s="35" t="s">
        <v>14</v>
      </c>
      <c r="H37" s="35" t="s">
        <v>23</v>
      </c>
      <c r="I37" s="35" t="s">
        <v>171</v>
      </c>
      <c r="J37" s="39">
        <v>44926</v>
      </c>
      <c r="K37" s="36"/>
      <c r="L37" s="36"/>
      <c r="M37" s="36"/>
      <c r="N37" s="36"/>
      <c r="O37" s="46" t="s">
        <v>392</v>
      </c>
      <c r="P37" s="89" t="s">
        <v>56</v>
      </c>
    </row>
    <row r="38" spans="1:16" ht="90">
      <c r="A38" s="38">
        <v>6</v>
      </c>
      <c r="B38" s="36" t="s">
        <v>6</v>
      </c>
      <c r="C38" s="36" t="s">
        <v>172</v>
      </c>
      <c r="D38" s="38">
        <v>6.1</v>
      </c>
      <c r="E38" s="35" t="s">
        <v>173</v>
      </c>
      <c r="F38" s="35" t="s">
        <v>174</v>
      </c>
      <c r="G38" s="35" t="s">
        <v>12</v>
      </c>
      <c r="H38" s="35" t="s">
        <v>28</v>
      </c>
      <c r="I38" s="35" t="s">
        <v>175</v>
      </c>
      <c r="J38" s="39">
        <v>44650</v>
      </c>
      <c r="K38" s="36"/>
      <c r="L38" s="36" t="s">
        <v>176</v>
      </c>
      <c r="M38" s="36"/>
      <c r="N38" s="36"/>
      <c r="O38" s="45"/>
      <c r="P38" s="89" t="s">
        <v>49</v>
      </c>
    </row>
    <row r="39" spans="1:16" ht="30">
      <c r="A39" s="38">
        <v>6</v>
      </c>
      <c r="B39" s="36" t="s">
        <v>6</v>
      </c>
      <c r="C39" s="36" t="s">
        <v>177</v>
      </c>
      <c r="D39" s="38">
        <v>6.2</v>
      </c>
      <c r="E39" s="35" t="s">
        <v>178</v>
      </c>
      <c r="F39" s="35" t="s">
        <v>179</v>
      </c>
      <c r="G39" s="35" t="s">
        <v>14</v>
      </c>
      <c r="H39" s="35" t="s">
        <v>25</v>
      </c>
      <c r="I39" s="35" t="s">
        <v>11</v>
      </c>
      <c r="J39" s="39">
        <v>44926</v>
      </c>
      <c r="K39" s="36"/>
      <c r="L39" s="36"/>
      <c r="M39" s="36"/>
      <c r="N39" s="36"/>
      <c r="O39" s="45"/>
      <c r="P39" s="89" t="s">
        <v>66</v>
      </c>
    </row>
    <row r="40" spans="1:16" ht="48" customHeight="1">
      <c r="A40" s="38">
        <v>6</v>
      </c>
      <c r="B40" s="36" t="s">
        <v>6</v>
      </c>
      <c r="C40" s="36" t="s">
        <v>177</v>
      </c>
      <c r="D40" s="38">
        <v>6.3</v>
      </c>
      <c r="E40" s="35" t="s">
        <v>180</v>
      </c>
      <c r="F40" s="35" t="s">
        <v>181</v>
      </c>
      <c r="G40" s="35" t="s">
        <v>12</v>
      </c>
      <c r="H40" s="35" t="s">
        <v>28</v>
      </c>
      <c r="I40" s="35" t="s">
        <v>31</v>
      </c>
      <c r="J40" s="39">
        <v>44926</v>
      </c>
      <c r="K40" s="36"/>
      <c r="L40" s="36"/>
      <c r="M40" s="36"/>
      <c r="N40" s="36"/>
      <c r="O40" s="45"/>
      <c r="P40" s="89"/>
    </row>
    <row r="41" spans="1:16" ht="54.75" customHeight="1">
      <c r="A41" s="38">
        <v>6</v>
      </c>
      <c r="B41" s="36" t="s">
        <v>6</v>
      </c>
      <c r="C41" s="36" t="s">
        <v>177</v>
      </c>
      <c r="D41" s="38">
        <v>6.4</v>
      </c>
      <c r="E41" s="35" t="s">
        <v>182</v>
      </c>
      <c r="F41" s="35" t="s">
        <v>183</v>
      </c>
      <c r="G41" s="35" t="s">
        <v>12</v>
      </c>
      <c r="H41" s="35" t="s">
        <v>28</v>
      </c>
      <c r="I41" s="35" t="s">
        <v>31</v>
      </c>
      <c r="J41" s="39">
        <v>44926</v>
      </c>
      <c r="K41" s="36"/>
      <c r="L41" s="36"/>
      <c r="M41" s="36"/>
      <c r="N41" s="37"/>
      <c r="O41" s="46"/>
      <c r="P41" s="90"/>
    </row>
    <row r="42" spans="1:16" ht="81.75" customHeight="1">
      <c r="A42" s="38">
        <v>6</v>
      </c>
      <c r="B42" s="36" t="s">
        <v>6</v>
      </c>
      <c r="C42" s="36" t="s">
        <v>177</v>
      </c>
      <c r="D42" s="38">
        <v>6.5</v>
      </c>
      <c r="E42" s="35" t="s">
        <v>184</v>
      </c>
      <c r="F42" s="35" t="s">
        <v>185</v>
      </c>
      <c r="G42" s="35" t="s">
        <v>11</v>
      </c>
      <c r="H42" s="35" t="s">
        <v>21</v>
      </c>
      <c r="I42" s="35" t="s">
        <v>31</v>
      </c>
      <c r="J42" s="39">
        <v>44926</v>
      </c>
      <c r="K42" s="37" t="s">
        <v>186</v>
      </c>
      <c r="L42" s="36"/>
      <c r="M42" s="36"/>
      <c r="N42" s="36"/>
      <c r="O42" s="45"/>
      <c r="P42" s="89"/>
    </row>
    <row r="43" spans="1:16" ht="45">
      <c r="A43" s="38">
        <v>6</v>
      </c>
      <c r="B43" s="36" t="s">
        <v>6</v>
      </c>
      <c r="C43" s="36" t="s">
        <v>177</v>
      </c>
      <c r="D43" s="38">
        <v>6.6</v>
      </c>
      <c r="E43" s="35" t="s">
        <v>187</v>
      </c>
      <c r="F43" s="35" t="s">
        <v>188</v>
      </c>
      <c r="G43" s="35" t="s">
        <v>12</v>
      </c>
      <c r="H43" s="35" t="s">
        <v>28</v>
      </c>
      <c r="I43" s="35" t="s">
        <v>189</v>
      </c>
      <c r="J43" s="39">
        <v>44926</v>
      </c>
      <c r="K43" s="36"/>
      <c r="L43" s="36"/>
      <c r="M43" s="36"/>
      <c r="N43" s="37"/>
      <c r="O43" s="46"/>
      <c r="P43" s="90"/>
    </row>
    <row r="44" spans="1:16" ht="96" customHeight="1">
      <c r="A44" s="38">
        <v>6</v>
      </c>
      <c r="B44" s="36" t="s">
        <v>6</v>
      </c>
      <c r="C44" s="36" t="s">
        <v>190</v>
      </c>
      <c r="D44" s="38">
        <v>6.7</v>
      </c>
      <c r="E44" s="35" t="s">
        <v>191</v>
      </c>
      <c r="F44" s="35" t="s">
        <v>192</v>
      </c>
      <c r="G44" s="35" t="s">
        <v>12</v>
      </c>
      <c r="H44" s="35" t="s">
        <v>28</v>
      </c>
      <c r="I44" s="35" t="s">
        <v>15</v>
      </c>
      <c r="J44" s="39">
        <v>44926</v>
      </c>
      <c r="K44" s="36"/>
      <c r="L44" s="36"/>
      <c r="M44" s="36"/>
      <c r="N44" s="37"/>
      <c r="O44" s="46"/>
      <c r="P44" s="90"/>
    </row>
    <row r="45" spans="1:16" ht="81.75" customHeight="1">
      <c r="A45" s="73">
        <v>6</v>
      </c>
      <c r="B45" s="36" t="s">
        <v>6</v>
      </c>
      <c r="C45" s="74" t="s">
        <v>193</v>
      </c>
      <c r="D45" s="38">
        <v>6.8</v>
      </c>
      <c r="E45" s="35" t="s">
        <v>194</v>
      </c>
      <c r="F45" s="43" t="s">
        <v>195</v>
      </c>
      <c r="G45" s="35" t="s">
        <v>12</v>
      </c>
      <c r="H45" s="35" t="s">
        <v>28</v>
      </c>
      <c r="I45" s="35" t="s">
        <v>31</v>
      </c>
      <c r="J45" s="75">
        <v>44926</v>
      </c>
      <c r="K45" s="74"/>
      <c r="L45" s="74"/>
      <c r="M45" s="74"/>
      <c r="N45" s="40"/>
      <c r="O45" s="87"/>
      <c r="P45" s="91"/>
    </row>
    <row r="46" spans="1:16" ht="60">
      <c r="A46" s="73">
        <v>6</v>
      </c>
      <c r="B46" s="36" t="s">
        <v>6</v>
      </c>
      <c r="C46" s="74" t="s">
        <v>196</v>
      </c>
      <c r="D46" s="38">
        <v>6.9</v>
      </c>
      <c r="E46" s="35" t="s">
        <v>197</v>
      </c>
      <c r="F46" s="43" t="s">
        <v>198</v>
      </c>
      <c r="G46" s="35" t="s">
        <v>12</v>
      </c>
      <c r="H46" s="35" t="s">
        <v>28</v>
      </c>
      <c r="I46" s="35" t="s">
        <v>15</v>
      </c>
      <c r="J46" s="75">
        <v>44926</v>
      </c>
      <c r="K46" s="36"/>
      <c r="L46" s="36"/>
      <c r="M46" s="36"/>
      <c r="N46" s="37"/>
      <c r="O46" s="46"/>
      <c r="P46" s="89"/>
    </row>
    <row r="47" spans="1:16" ht="105">
      <c r="A47" s="73">
        <v>6</v>
      </c>
      <c r="B47" s="36" t="s">
        <v>6</v>
      </c>
      <c r="C47" s="36" t="s">
        <v>199</v>
      </c>
      <c r="D47" s="41">
        <v>6.1</v>
      </c>
      <c r="E47" s="42" t="s">
        <v>200</v>
      </c>
      <c r="F47" s="35" t="s">
        <v>201</v>
      </c>
      <c r="G47" s="35" t="s">
        <v>12</v>
      </c>
      <c r="H47" s="35" t="s">
        <v>28</v>
      </c>
      <c r="I47" s="35" t="s">
        <v>31</v>
      </c>
      <c r="J47" s="75">
        <v>44650</v>
      </c>
      <c r="K47" s="36"/>
      <c r="L47" s="36"/>
      <c r="M47" s="36"/>
      <c r="N47" s="37"/>
      <c r="O47" s="46"/>
      <c r="P47" s="89"/>
    </row>
    <row r="48" spans="1:16" ht="90">
      <c r="A48" s="73">
        <v>6</v>
      </c>
      <c r="B48" s="36" t="s">
        <v>6</v>
      </c>
      <c r="C48" s="36" t="s">
        <v>202</v>
      </c>
      <c r="D48" s="73">
        <v>6.11</v>
      </c>
      <c r="E48" s="43" t="s">
        <v>203</v>
      </c>
      <c r="F48" s="43" t="s">
        <v>204</v>
      </c>
      <c r="G48" s="35" t="s">
        <v>12</v>
      </c>
      <c r="H48" s="35" t="s">
        <v>28</v>
      </c>
      <c r="I48" s="35" t="s">
        <v>31</v>
      </c>
      <c r="J48" s="75">
        <v>44742</v>
      </c>
      <c r="K48" s="74"/>
      <c r="L48" s="74"/>
      <c r="M48" s="74"/>
      <c r="N48" s="40"/>
      <c r="O48" s="87"/>
      <c r="P48" s="91"/>
    </row>
    <row r="49" spans="1:16" ht="90">
      <c r="A49" s="73">
        <v>6</v>
      </c>
      <c r="B49" s="36" t="s">
        <v>6</v>
      </c>
      <c r="C49" s="36" t="s">
        <v>205</v>
      </c>
      <c r="D49" s="41">
        <v>6.12</v>
      </c>
      <c r="E49" s="35" t="s">
        <v>206</v>
      </c>
      <c r="F49" s="35" t="s">
        <v>207</v>
      </c>
      <c r="G49" s="35" t="s">
        <v>12</v>
      </c>
      <c r="H49" s="35" t="s">
        <v>28</v>
      </c>
      <c r="I49" s="35" t="s">
        <v>31</v>
      </c>
      <c r="J49" s="75">
        <v>44742</v>
      </c>
      <c r="K49" s="36"/>
      <c r="L49" s="36"/>
      <c r="M49" s="36"/>
      <c r="N49" s="37"/>
      <c r="O49" s="46"/>
      <c r="P49" s="89"/>
    </row>
    <row r="50" spans="1:16" ht="90">
      <c r="A50" s="73">
        <v>6</v>
      </c>
      <c r="B50" s="74" t="s">
        <v>6</v>
      </c>
      <c r="C50" s="74" t="s">
        <v>208</v>
      </c>
      <c r="D50" s="73">
        <v>6.13</v>
      </c>
      <c r="E50" s="43" t="s">
        <v>209</v>
      </c>
      <c r="F50" s="43" t="s">
        <v>210</v>
      </c>
      <c r="G50" s="35" t="s">
        <v>12</v>
      </c>
      <c r="H50" s="35" t="s">
        <v>28</v>
      </c>
      <c r="I50" s="35" t="s">
        <v>85</v>
      </c>
      <c r="J50" s="39">
        <v>44926</v>
      </c>
      <c r="K50" s="74"/>
      <c r="L50" s="74"/>
      <c r="M50" s="74"/>
      <c r="N50" s="40"/>
      <c r="O50" s="87"/>
      <c r="P50" s="91"/>
    </row>
    <row r="51" spans="1:16" ht="45">
      <c r="A51" s="73">
        <v>6</v>
      </c>
      <c r="B51" s="74" t="s">
        <v>6</v>
      </c>
      <c r="C51" s="74" t="s">
        <v>211</v>
      </c>
      <c r="D51" s="41">
        <v>6.14</v>
      </c>
      <c r="E51" s="43" t="s">
        <v>212</v>
      </c>
      <c r="F51" s="43" t="s">
        <v>213</v>
      </c>
      <c r="G51" s="35" t="s">
        <v>12</v>
      </c>
      <c r="H51" s="35" t="s">
        <v>28</v>
      </c>
      <c r="I51" s="43" t="s">
        <v>53</v>
      </c>
      <c r="J51" s="39">
        <v>44926</v>
      </c>
      <c r="K51" s="74"/>
      <c r="L51" s="74"/>
      <c r="M51" s="74"/>
      <c r="N51" s="40"/>
      <c r="O51" s="87"/>
      <c r="P51" s="91"/>
    </row>
    <row r="52" spans="1:16" ht="45">
      <c r="A52" s="73">
        <v>6</v>
      </c>
      <c r="B52" s="74" t="s">
        <v>6</v>
      </c>
      <c r="C52" s="74" t="s">
        <v>214</v>
      </c>
      <c r="D52" s="73">
        <v>6.15</v>
      </c>
      <c r="E52" s="43" t="s">
        <v>215</v>
      </c>
      <c r="F52" s="43" t="s">
        <v>216</v>
      </c>
      <c r="G52" s="35" t="s">
        <v>12</v>
      </c>
      <c r="H52" s="35" t="s">
        <v>28</v>
      </c>
      <c r="I52" s="35" t="s">
        <v>31</v>
      </c>
      <c r="J52" s="39">
        <v>44926</v>
      </c>
      <c r="K52" s="74"/>
      <c r="L52" s="74"/>
      <c r="M52" s="74"/>
      <c r="N52" s="40"/>
      <c r="O52" s="87"/>
      <c r="P52" s="91"/>
    </row>
    <row r="53" spans="1:16" ht="285">
      <c r="A53" s="73">
        <v>6</v>
      </c>
      <c r="B53" s="74" t="s">
        <v>6</v>
      </c>
      <c r="C53" s="74" t="s">
        <v>217</v>
      </c>
      <c r="D53" s="41">
        <v>6.16</v>
      </c>
      <c r="E53" s="35" t="s">
        <v>218</v>
      </c>
      <c r="F53" s="43" t="s">
        <v>219</v>
      </c>
      <c r="G53" s="35" t="s">
        <v>16</v>
      </c>
      <c r="H53" s="35" t="s">
        <v>30</v>
      </c>
      <c r="I53" s="43" t="s">
        <v>11</v>
      </c>
      <c r="J53" s="75">
        <v>44650</v>
      </c>
      <c r="K53" s="74"/>
      <c r="L53" s="74"/>
      <c r="M53" s="74" t="s">
        <v>220</v>
      </c>
      <c r="N53" s="40"/>
      <c r="O53" s="87"/>
      <c r="P53" s="91"/>
    </row>
    <row r="54" spans="1:16" ht="165">
      <c r="A54" s="73">
        <v>6</v>
      </c>
      <c r="B54" s="74" t="s">
        <v>6</v>
      </c>
      <c r="C54" s="74" t="s">
        <v>221</v>
      </c>
      <c r="D54" s="41">
        <v>6.17</v>
      </c>
      <c r="E54" s="35" t="s">
        <v>222</v>
      </c>
      <c r="F54" s="43" t="s">
        <v>223</v>
      </c>
      <c r="G54" s="35" t="s">
        <v>11</v>
      </c>
      <c r="H54" s="35" t="s">
        <v>30</v>
      </c>
      <c r="I54" s="35" t="s">
        <v>224</v>
      </c>
      <c r="J54" s="75">
        <v>44681</v>
      </c>
      <c r="K54" s="40" t="s">
        <v>225</v>
      </c>
      <c r="L54" s="74"/>
      <c r="M54" s="74"/>
      <c r="N54" s="40"/>
      <c r="O54" s="87"/>
      <c r="P54" s="91"/>
    </row>
    <row r="55" spans="1:16" ht="75">
      <c r="A55" s="73">
        <v>6</v>
      </c>
      <c r="B55" s="36" t="s">
        <v>6</v>
      </c>
      <c r="C55" s="94" t="s">
        <v>217</v>
      </c>
      <c r="D55" s="73">
        <v>6.18</v>
      </c>
      <c r="E55" s="35" t="s">
        <v>226</v>
      </c>
      <c r="F55" s="35" t="s">
        <v>227</v>
      </c>
      <c r="G55" s="35" t="s">
        <v>14</v>
      </c>
      <c r="H55" s="35" t="s">
        <v>25</v>
      </c>
      <c r="I55" s="35" t="s">
        <v>11</v>
      </c>
      <c r="J55" s="75">
        <v>44681</v>
      </c>
      <c r="K55" s="36"/>
      <c r="L55" s="36"/>
      <c r="M55" s="36"/>
      <c r="N55" s="37"/>
      <c r="O55" s="46"/>
      <c r="P55" s="89" t="s">
        <v>66</v>
      </c>
    </row>
    <row r="56" spans="1:16" ht="90">
      <c r="A56" s="73">
        <v>6</v>
      </c>
      <c r="B56" s="74" t="s">
        <v>6</v>
      </c>
      <c r="C56" s="74" t="s">
        <v>228</v>
      </c>
      <c r="D56" s="73">
        <v>6.1900000000000102</v>
      </c>
      <c r="E56" s="35" t="s">
        <v>229</v>
      </c>
      <c r="F56" s="43" t="s">
        <v>230</v>
      </c>
      <c r="G56" s="35" t="s">
        <v>11</v>
      </c>
      <c r="H56" s="35" t="s">
        <v>30</v>
      </c>
      <c r="I56" s="43" t="s">
        <v>14</v>
      </c>
      <c r="J56" s="75">
        <v>44742</v>
      </c>
      <c r="K56" s="96" t="s">
        <v>231</v>
      </c>
      <c r="L56" s="74"/>
      <c r="M56" s="74"/>
      <c r="N56" s="74"/>
      <c r="O56" s="74" t="s">
        <v>379</v>
      </c>
      <c r="P56" s="91"/>
    </row>
    <row r="57" spans="1:16" ht="90">
      <c r="A57" s="73">
        <v>6</v>
      </c>
      <c r="B57" s="74" t="s">
        <v>6</v>
      </c>
      <c r="C57" s="74" t="s">
        <v>228</v>
      </c>
      <c r="D57" s="41">
        <v>6.2000000000000099</v>
      </c>
      <c r="E57" s="35" t="s">
        <v>232</v>
      </c>
      <c r="F57" s="43" t="s">
        <v>233</v>
      </c>
      <c r="G57" s="35" t="s">
        <v>11</v>
      </c>
      <c r="H57" s="35" t="s">
        <v>30</v>
      </c>
      <c r="I57" s="43" t="s">
        <v>234</v>
      </c>
      <c r="J57" s="75">
        <v>44742</v>
      </c>
      <c r="K57" s="74" t="s">
        <v>235</v>
      </c>
      <c r="L57" s="74"/>
      <c r="M57" s="74"/>
      <c r="N57" s="40"/>
      <c r="O57" s="98" t="s">
        <v>380</v>
      </c>
      <c r="P57" s="91"/>
    </row>
    <row r="58" spans="1:16" ht="60">
      <c r="A58" s="73">
        <v>6</v>
      </c>
      <c r="B58" s="74" t="s">
        <v>6</v>
      </c>
      <c r="C58" s="74" t="s">
        <v>228</v>
      </c>
      <c r="D58" s="73">
        <v>6.2100000000000097</v>
      </c>
      <c r="E58" s="97" t="s">
        <v>236</v>
      </c>
      <c r="F58" s="43" t="s">
        <v>237</v>
      </c>
      <c r="G58" s="35" t="s">
        <v>11</v>
      </c>
      <c r="H58" s="43" t="s">
        <v>21</v>
      </c>
      <c r="I58" s="43" t="s">
        <v>30</v>
      </c>
      <c r="J58" s="79">
        <v>44742</v>
      </c>
      <c r="K58" s="40" t="s">
        <v>238</v>
      </c>
      <c r="L58" s="74"/>
      <c r="M58" s="74"/>
      <c r="N58" s="40"/>
      <c r="O58" s="87"/>
      <c r="P58" s="91"/>
    </row>
    <row r="59" spans="1:16" ht="63.6" customHeight="1">
      <c r="A59" s="73">
        <v>6</v>
      </c>
      <c r="B59" s="36" t="s">
        <v>6</v>
      </c>
      <c r="C59" s="74" t="s">
        <v>228</v>
      </c>
      <c r="D59" s="41">
        <v>6.2200000000000104</v>
      </c>
      <c r="E59" s="35" t="s">
        <v>239</v>
      </c>
      <c r="F59" s="35" t="s">
        <v>240</v>
      </c>
      <c r="G59" s="35" t="s">
        <v>11</v>
      </c>
      <c r="H59" s="43" t="s">
        <v>30</v>
      </c>
      <c r="I59" s="43" t="s">
        <v>14</v>
      </c>
      <c r="J59" s="80">
        <v>44742</v>
      </c>
      <c r="K59" s="36" t="s">
        <v>241</v>
      </c>
      <c r="L59" s="36"/>
      <c r="M59" s="36"/>
      <c r="N59" s="37"/>
      <c r="O59" s="98" t="s">
        <v>381</v>
      </c>
      <c r="P59" s="89"/>
    </row>
    <row r="60" spans="1:16" ht="95.45" customHeight="1">
      <c r="A60" s="73">
        <v>6</v>
      </c>
      <c r="B60" s="36" t="s">
        <v>6</v>
      </c>
      <c r="C60" s="36" t="s">
        <v>242</v>
      </c>
      <c r="D60" s="73">
        <v>6.2300000000000102</v>
      </c>
      <c r="E60" s="42" t="s">
        <v>243</v>
      </c>
      <c r="F60" s="35" t="s">
        <v>244</v>
      </c>
      <c r="G60" s="35" t="s">
        <v>12</v>
      </c>
      <c r="H60" s="35" t="s">
        <v>28</v>
      </c>
      <c r="I60" s="43" t="s">
        <v>11</v>
      </c>
      <c r="J60" s="39">
        <v>44926</v>
      </c>
      <c r="K60" s="36"/>
      <c r="L60" s="36"/>
      <c r="M60" s="36"/>
      <c r="N60" s="37"/>
      <c r="O60" s="98" t="s">
        <v>382</v>
      </c>
      <c r="P60" s="89"/>
    </row>
    <row r="61" spans="1:16" ht="90">
      <c r="A61" s="73">
        <v>6</v>
      </c>
      <c r="B61" s="74" t="s">
        <v>6</v>
      </c>
      <c r="C61" s="74" t="s">
        <v>245</v>
      </c>
      <c r="D61" s="41">
        <v>6.24000000000001</v>
      </c>
      <c r="E61" s="43" t="s">
        <v>246</v>
      </c>
      <c r="F61" s="43" t="s">
        <v>247</v>
      </c>
      <c r="G61" s="35" t="s">
        <v>12</v>
      </c>
      <c r="H61" s="35" t="s">
        <v>28</v>
      </c>
      <c r="I61" s="43" t="s">
        <v>11</v>
      </c>
      <c r="J61" s="39">
        <v>44926</v>
      </c>
      <c r="K61" s="74"/>
      <c r="L61" s="74"/>
      <c r="M61" s="74" t="s">
        <v>248</v>
      </c>
      <c r="N61" s="40"/>
      <c r="O61" s="87"/>
      <c r="P61" s="91"/>
    </row>
    <row r="62" spans="1:16" ht="300">
      <c r="A62" s="73">
        <v>6</v>
      </c>
      <c r="B62" s="74" t="s">
        <v>6</v>
      </c>
      <c r="C62" s="74" t="s">
        <v>245</v>
      </c>
      <c r="D62" s="41">
        <v>6.25</v>
      </c>
      <c r="E62" s="35" t="s">
        <v>249</v>
      </c>
      <c r="F62" s="43" t="s">
        <v>247</v>
      </c>
      <c r="G62" s="35" t="s">
        <v>11</v>
      </c>
      <c r="H62" s="43" t="s">
        <v>21</v>
      </c>
      <c r="I62" s="43" t="s">
        <v>14</v>
      </c>
      <c r="J62" s="39">
        <v>44926</v>
      </c>
      <c r="K62" s="40" t="s">
        <v>250</v>
      </c>
      <c r="L62" s="74"/>
      <c r="M62" s="74" t="s">
        <v>248</v>
      </c>
      <c r="N62" s="40"/>
      <c r="O62" s="87"/>
      <c r="P62" s="91"/>
    </row>
    <row r="63" spans="1:16" ht="75">
      <c r="A63" s="73">
        <v>6</v>
      </c>
      <c r="B63" s="74" t="s">
        <v>6</v>
      </c>
      <c r="C63" s="74" t="s">
        <v>251</v>
      </c>
      <c r="D63" s="73">
        <v>6.26</v>
      </c>
      <c r="E63" s="35" t="s">
        <v>252</v>
      </c>
      <c r="F63" s="43" t="s">
        <v>253</v>
      </c>
      <c r="G63" s="35" t="s">
        <v>12</v>
      </c>
      <c r="H63" s="35" t="s">
        <v>28</v>
      </c>
      <c r="I63" s="43" t="s">
        <v>11</v>
      </c>
      <c r="J63" s="39">
        <v>44926</v>
      </c>
      <c r="K63" s="74"/>
      <c r="L63" s="74"/>
      <c r="M63" s="74"/>
      <c r="N63" s="40"/>
      <c r="O63" s="87"/>
      <c r="P63" s="91"/>
    </row>
    <row r="64" spans="1:16" ht="75">
      <c r="A64" s="73">
        <v>6</v>
      </c>
      <c r="B64" s="74" t="s">
        <v>6</v>
      </c>
      <c r="C64" s="74" t="s">
        <v>251</v>
      </c>
      <c r="D64" s="73">
        <v>6.27</v>
      </c>
      <c r="E64" s="35" t="s">
        <v>254</v>
      </c>
      <c r="F64" s="43" t="s">
        <v>253</v>
      </c>
      <c r="G64" s="35" t="s">
        <v>11</v>
      </c>
      <c r="H64" s="43" t="s">
        <v>21</v>
      </c>
      <c r="I64" s="43" t="s">
        <v>14</v>
      </c>
      <c r="J64" s="39">
        <v>44926</v>
      </c>
      <c r="K64" s="40" t="s">
        <v>255</v>
      </c>
      <c r="L64" s="74"/>
      <c r="M64" s="74"/>
      <c r="N64" s="40"/>
      <c r="O64" s="98" t="s">
        <v>383</v>
      </c>
      <c r="P64" s="91"/>
    </row>
    <row r="65" spans="1:16" ht="135">
      <c r="A65" s="73">
        <v>6</v>
      </c>
      <c r="B65" s="74" t="s">
        <v>6</v>
      </c>
      <c r="C65" s="74" t="s">
        <v>251</v>
      </c>
      <c r="D65" s="41">
        <v>6.28</v>
      </c>
      <c r="E65" s="43" t="s">
        <v>256</v>
      </c>
      <c r="F65" s="43" t="s">
        <v>257</v>
      </c>
      <c r="G65" s="43" t="s">
        <v>10</v>
      </c>
      <c r="H65" s="43" t="s">
        <v>26</v>
      </c>
      <c r="I65" s="43" t="s">
        <v>30</v>
      </c>
      <c r="J65" s="79">
        <v>44926</v>
      </c>
      <c r="K65" s="74"/>
      <c r="L65" s="74"/>
      <c r="M65" s="74"/>
      <c r="N65" s="40"/>
      <c r="O65" s="87"/>
      <c r="P65" s="91"/>
    </row>
    <row r="66" spans="1:16" ht="75">
      <c r="A66" s="73">
        <v>6</v>
      </c>
      <c r="B66" s="74" t="s">
        <v>6</v>
      </c>
      <c r="C66" s="74" t="s">
        <v>258</v>
      </c>
      <c r="D66" s="73">
        <v>6.29</v>
      </c>
      <c r="E66" s="43" t="s">
        <v>259</v>
      </c>
      <c r="F66" s="43" t="s">
        <v>260</v>
      </c>
      <c r="G66" s="35" t="s">
        <v>14</v>
      </c>
      <c r="H66" s="35" t="s">
        <v>25</v>
      </c>
      <c r="I66" s="43" t="s">
        <v>53</v>
      </c>
      <c r="J66" s="79">
        <v>44926</v>
      </c>
      <c r="K66" s="74"/>
      <c r="L66" s="74"/>
      <c r="M66" s="74"/>
      <c r="N66" s="40"/>
      <c r="O66" s="87"/>
      <c r="P66" s="89" t="s">
        <v>66</v>
      </c>
    </row>
    <row r="67" spans="1:16" ht="75">
      <c r="A67" s="38">
        <v>6</v>
      </c>
      <c r="B67" s="36" t="s">
        <v>6</v>
      </c>
      <c r="C67" s="36" t="s">
        <v>258</v>
      </c>
      <c r="D67" s="41">
        <v>6.3</v>
      </c>
      <c r="E67" s="35" t="s">
        <v>261</v>
      </c>
      <c r="F67" s="35" t="s">
        <v>262</v>
      </c>
      <c r="G67" s="35" t="s">
        <v>14</v>
      </c>
      <c r="H67" s="35" t="s">
        <v>25</v>
      </c>
      <c r="I67" s="35" t="s">
        <v>53</v>
      </c>
      <c r="J67" s="39">
        <v>44926</v>
      </c>
      <c r="K67" s="36"/>
      <c r="L67" s="36"/>
      <c r="M67" s="36"/>
      <c r="N67" s="37"/>
      <c r="O67" s="37"/>
      <c r="P67" s="89" t="s">
        <v>66</v>
      </c>
    </row>
    <row r="68" spans="1:16" ht="30">
      <c r="A68" s="81" t="s">
        <v>263</v>
      </c>
      <c r="B68" s="82"/>
      <c r="C68" s="82"/>
      <c r="D68" s="81"/>
      <c r="E68" s="83">
        <f>SUBTOTAL(103,Tabla1[Acción])</f>
        <v>66</v>
      </c>
      <c r="F68" s="83"/>
      <c r="G68" s="83"/>
      <c r="H68" s="83"/>
      <c r="I68" s="83"/>
      <c r="J68" s="84"/>
      <c r="K68" s="82"/>
      <c r="L68" s="82"/>
      <c r="M68" s="82"/>
      <c r="N68" s="85"/>
      <c r="O68" s="85"/>
      <c r="P68" s="92">
        <f>SUBTOTAL(103,Tabla1[Estado])</f>
        <v>34</v>
      </c>
    </row>
    <row r="70" spans="1:16" ht="30">
      <c r="E70" s="4" t="s">
        <v>264</v>
      </c>
    </row>
    <row r="72" spans="1:16">
      <c r="E72" s="77" t="s">
        <v>265</v>
      </c>
    </row>
    <row r="73" spans="1:16" ht="90">
      <c r="E73" s="78" t="s">
        <v>266</v>
      </c>
      <c r="K73" s="95"/>
      <c r="L73" s="95"/>
    </row>
  </sheetData>
  <dataValidations count="1">
    <dataValidation type="list" allowBlank="1" showInputMessage="1" showErrorMessage="1" sqref="P2:P67" xr:uid="{00000000-0002-0000-0100-000000000000}">
      <formula1>$R$1:$R$4</formula1>
    </dataValidation>
  </dataValidations>
  <pageMargins left="0.70866141732283472" right="0.70866141732283472" top="0.74803149606299213" bottom="0.74803149606299213" header="0.31496062992125984" footer="0.31496062992125984"/>
  <pageSetup scale="46" orientation="landscape" horizontalDpi="4294967294" verticalDpi="4294967294" r:id="rId1"/>
  <colBreaks count="1" manualBreakCount="1">
    <brk id="4" max="54" man="1"/>
  </colBreaks>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9" operator="containsText" id="{592BFC16-97AA-4066-A619-7645F0CE57EE}">
            <xm:f>NOT(ISERROR(SEARCH($R$1,P2)))</xm:f>
            <xm:f>$R$1</xm:f>
            <x14:dxf>
              <fill>
                <patternFill>
                  <bgColor rgb="FF00B050"/>
                </patternFill>
              </fill>
            </x14:dxf>
          </x14:cfRule>
          <x14:cfRule type="containsText" priority="10" operator="containsText" id="{924D3BC3-36AD-4F80-9848-ED414D2754D2}">
            <xm:f>NOT(ISERROR(SEARCH($R$2,P2)))</xm:f>
            <xm:f>$R$2</xm:f>
            <x14:dxf>
              <fill>
                <patternFill>
                  <bgColor theme="7" tint="0.39994506668294322"/>
                </patternFill>
              </fill>
            </x14:dxf>
          </x14:cfRule>
          <x14:cfRule type="containsText" priority="11" operator="containsText" id="{30E0E8D3-A3E9-4419-918D-D013392695B7}">
            <xm:f>NOT(ISERROR(SEARCH($R$3,P2)))</xm:f>
            <xm:f>$R$3</xm:f>
            <x14:dxf>
              <fill>
                <patternFill>
                  <bgColor rgb="FFC00000"/>
                </patternFill>
              </fill>
            </x14:dxf>
          </x14:cfRule>
          <x14:cfRule type="containsText" priority="12" operator="containsText" id="{651E7E8D-4578-4D60-BC59-5B81527E78CB}">
            <xm:f>NOT(ISERROR(SEARCH($R$4,P2)))</xm:f>
            <xm:f>$R$4</xm:f>
            <x14:dxf>
              <fill>
                <patternFill>
                  <bgColor theme="4" tint="0.59996337778862885"/>
                </patternFill>
              </fill>
            </x14:dxf>
          </x14:cfRule>
          <xm:sqref>P2:P17 P19:P67</xm:sqref>
        </x14:conditionalFormatting>
        <x14:conditionalFormatting xmlns:xm="http://schemas.microsoft.com/office/excel/2006/main">
          <x14:cfRule type="containsText" priority="1" operator="containsText" id="{2E351B51-2210-4F82-BDCF-1348BF266458}">
            <xm:f>NOT(ISERROR(SEARCH($R$1,P18)))</xm:f>
            <xm:f>$R$1</xm:f>
            <x14:dxf>
              <fill>
                <patternFill>
                  <bgColor rgb="FF00B050"/>
                </patternFill>
              </fill>
            </x14:dxf>
          </x14:cfRule>
          <x14:cfRule type="containsText" priority="2" operator="containsText" id="{8073C853-ECA1-4BA0-A8CE-95E1C70C44CA}">
            <xm:f>NOT(ISERROR(SEARCH($R$2,P18)))</xm:f>
            <xm:f>$R$2</xm:f>
            <x14:dxf>
              <fill>
                <patternFill>
                  <bgColor theme="7" tint="0.39994506668294322"/>
                </patternFill>
              </fill>
            </x14:dxf>
          </x14:cfRule>
          <x14:cfRule type="containsText" priority="3" operator="containsText" id="{657FD7AC-0753-4C8D-A825-3E899C5E889B}">
            <xm:f>NOT(ISERROR(SEARCH($R$3,P18)))</xm:f>
            <xm:f>$R$3</xm:f>
            <x14:dxf>
              <fill>
                <patternFill>
                  <bgColor rgb="FFC00000"/>
                </patternFill>
              </fill>
            </x14:dxf>
          </x14:cfRule>
          <x14:cfRule type="containsText" priority="4" operator="containsText" id="{777A7E2A-3E57-424C-B7E7-B2F91B0CCA7F}">
            <xm:f>NOT(ISERROR(SEARCH($R$4,P18)))</xm:f>
            <xm:f>$R$4</xm:f>
            <x14:dxf>
              <fill>
                <patternFill>
                  <bgColor theme="4" tint="0.59996337778862885"/>
                </patternFill>
              </fill>
            </x14:dxf>
          </x14:cfRule>
          <xm:sqref>P18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Parámetros!$A$2:$A$8</xm:f>
          </x14:formula1>
          <xm:sqref>B2:B67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F9ED-76DB-4A6A-8448-30A57DB592A2}">
  <dimension ref="A3:I11"/>
  <sheetViews>
    <sheetView showGridLines="0" workbookViewId="0">
      <selection activeCell="J21" sqref="J21"/>
    </sheetView>
  </sheetViews>
  <sheetFormatPr baseColWidth="10" defaultRowHeight="15"/>
  <cols>
    <col min="1" max="1" width="47.28515625" bestFit="1" customWidth="1"/>
    <col min="2" max="2" width="36.140625" bestFit="1" customWidth="1"/>
    <col min="3" max="3" width="43" bestFit="1" customWidth="1"/>
    <col min="4" max="4" width="20.42578125" bestFit="1" customWidth="1"/>
    <col min="5" max="5" width="20.7109375" bestFit="1" customWidth="1"/>
    <col min="6" max="6" width="37.7109375" bestFit="1" customWidth="1"/>
    <col min="7" max="7" width="13.7109375" bestFit="1" customWidth="1"/>
    <col min="8" max="8" width="40.28515625" bestFit="1" customWidth="1"/>
    <col min="9" max="9" width="12.5703125" bestFit="1" customWidth="1"/>
  </cols>
  <sheetData>
    <row r="3" spans="1:9">
      <c r="A3" s="34" t="s">
        <v>429</v>
      </c>
      <c r="B3" s="34" t="s">
        <v>1</v>
      </c>
    </row>
    <row r="4" spans="1:9">
      <c r="A4" s="34" t="s">
        <v>18</v>
      </c>
      <c r="B4" t="s">
        <v>436</v>
      </c>
      <c r="C4" t="s">
        <v>438</v>
      </c>
      <c r="D4" t="s">
        <v>437</v>
      </c>
      <c r="E4" t="s">
        <v>434</v>
      </c>
      <c r="F4" t="s">
        <v>432</v>
      </c>
      <c r="G4" t="s">
        <v>435</v>
      </c>
      <c r="H4" t="s">
        <v>433</v>
      </c>
      <c r="I4" t="s">
        <v>9</v>
      </c>
    </row>
    <row r="5" spans="1:9">
      <c r="A5" s="12" t="s">
        <v>53</v>
      </c>
      <c r="B5">
        <v>1</v>
      </c>
      <c r="I5">
        <v>1</v>
      </c>
    </row>
    <row r="6" spans="1:9">
      <c r="A6" s="12" t="s">
        <v>11</v>
      </c>
      <c r="E6">
        <v>2</v>
      </c>
      <c r="I6">
        <v>2</v>
      </c>
    </row>
    <row r="7" spans="1:9">
      <c r="A7" s="12" t="s">
        <v>12</v>
      </c>
      <c r="B7">
        <v>3</v>
      </c>
      <c r="D7">
        <v>2</v>
      </c>
      <c r="E7">
        <v>1</v>
      </c>
      <c r="I7">
        <v>6</v>
      </c>
    </row>
    <row r="8" spans="1:9">
      <c r="A8" s="12" t="s">
        <v>13</v>
      </c>
      <c r="B8">
        <v>2</v>
      </c>
      <c r="I8">
        <v>2</v>
      </c>
    </row>
    <row r="9" spans="1:9">
      <c r="A9" s="12" t="s">
        <v>14</v>
      </c>
      <c r="C9">
        <v>6</v>
      </c>
      <c r="F9">
        <v>3</v>
      </c>
      <c r="I9">
        <v>9</v>
      </c>
    </row>
    <row r="10" spans="1:9">
      <c r="A10" s="12" t="s">
        <v>15</v>
      </c>
      <c r="B10">
        <v>1</v>
      </c>
      <c r="D10">
        <v>1</v>
      </c>
      <c r="G10">
        <v>1</v>
      </c>
      <c r="H10">
        <v>1</v>
      </c>
      <c r="I10">
        <v>4</v>
      </c>
    </row>
    <row r="11" spans="1:9">
      <c r="A11" s="12" t="s">
        <v>9</v>
      </c>
      <c r="B11">
        <v>7</v>
      </c>
      <c r="C11">
        <v>6</v>
      </c>
      <c r="D11">
        <v>3</v>
      </c>
      <c r="E11">
        <v>3</v>
      </c>
      <c r="F11">
        <v>3</v>
      </c>
      <c r="G11">
        <v>1</v>
      </c>
      <c r="H11">
        <v>1</v>
      </c>
      <c r="I11">
        <v>24</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DD11-7259-44C1-90E8-894189B08DAF}">
  <dimension ref="A1:Q33"/>
  <sheetViews>
    <sheetView showGridLines="0" tabSelected="1" zoomScaleNormal="100" workbookViewId="0">
      <pane xSplit="4" ySplit="3" topLeftCell="F4" activePane="bottomRight" state="frozen"/>
      <selection pane="topRight" activeCell="E1" sqref="E1"/>
      <selection pane="bottomLeft" activeCell="A2" sqref="A2"/>
      <selection pane="bottomRight" activeCell="B6" sqref="B6"/>
    </sheetView>
  </sheetViews>
  <sheetFormatPr baseColWidth="10" defaultColWidth="11.42578125" defaultRowHeight="15"/>
  <cols>
    <col min="1" max="1" width="48.140625" style="3" customWidth="1"/>
    <col min="2" max="2" width="8" style="4" customWidth="1"/>
    <col min="3" max="3" width="7.28515625" style="4" customWidth="1"/>
    <col min="4" max="4" width="43.140625" style="3" customWidth="1"/>
    <col min="5" max="5" width="45.85546875" style="4" customWidth="1"/>
    <col min="6" max="6" width="25.7109375" style="3" customWidth="1"/>
    <col min="7" max="7" width="23" style="3" customWidth="1"/>
    <col min="8" max="8" width="22.7109375" style="3" customWidth="1"/>
    <col min="9" max="9" width="24.42578125" style="3" customWidth="1"/>
    <col min="10" max="10" width="31" style="76" hidden="1" customWidth="1"/>
    <col min="11" max="14" width="31" style="4" hidden="1" customWidth="1"/>
    <col min="15" max="15" width="13.5703125" style="4" hidden="1" customWidth="1"/>
    <col min="16" max="16" width="13.42578125" style="3" customWidth="1"/>
    <col min="17" max="16384" width="11.42578125" style="4"/>
  </cols>
  <sheetData>
    <row r="1" spans="1:17" ht="62.25" customHeight="1">
      <c r="G1" s="111" t="s">
        <v>456</v>
      </c>
      <c r="H1" s="112"/>
      <c r="I1" s="112"/>
    </row>
    <row r="2" spans="1:17" ht="6" customHeight="1"/>
    <row r="3" spans="1:17" ht="26.25">
      <c r="A3" s="68" t="s">
        <v>34</v>
      </c>
      <c r="B3" s="67" t="s">
        <v>33</v>
      </c>
      <c r="C3" s="68" t="s">
        <v>36</v>
      </c>
      <c r="D3" s="68" t="s">
        <v>37</v>
      </c>
      <c r="E3" s="68" t="s">
        <v>38</v>
      </c>
      <c r="F3" s="68" t="s">
        <v>39</v>
      </c>
      <c r="G3" s="68" t="s">
        <v>40</v>
      </c>
      <c r="H3" s="68" t="s">
        <v>41</v>
      </c>
      <c r="I3" s="69" t="s">
        <v>42</v>
      </c>
      <c r="J3" s="70" t="s">
        <v>43</v>
      </c>
      <c r="K3" s="71" t="s">
        <v>44</v>
      </c>
      <c r="L3" s="71" t="s">
        <v>45</v>
      </c>
      <c r="M3" s="68" t="s">
        <v>46</v>
      </c>
      <c r="N3" s="71" t="s">
        <v>47</v>
      </c>
      <c r="O3" s="71" t="s">
        <v>48</v>
      </c>
      <c r="P3" s="4"/>
      <c r="Q3" s="93" t="s">
        <v>49</v>
      </c>
    </row>
    <row r="4" spans="1:17" ht="45">
      <c r="A4" s="74" t="s">
        <v>432</v>
      </c>
      <c r="B4" s="109">
        <f>VLOOKUP(Tabla19[[#This Row],[Componente]],Tabla5[],2,FALSE)</f>
        <v>1</v>
      </c>
      <c r="C4" s="41" t="s">
        <v>402</v>
      </c>
      <c r="D4" s="43" t="s">
        <v>405</v>
      </c>
      <c r="E4" s="43" t="s">
        <v>406</v>
      </c>
      <c r="F4" s="35" t="s">
        <v>14</v>
      </c>
      <c r="G4" s="35" t="s">
        <v>25</v>
      </c>
      <c r="H4" s="43" t="s">
        <v>15</v>
      </c>
      <c r="I4" s="39">
        <v>45290</v>
      </c>
      <c r="J4" s="99"/>
      <c r="K4" s="99"/>
      <c r="L4" s="99"/>
      <c r="M4" s="100"/>
      <c r="N4" s="101"/>
      <c r="O4" s="102"/>
      <c r="P4" s="4"/>
      <c r="Q4" s="93" t="s">
        <v>56</v>
      </c>
    </row>
    <row r="5" spans="1:17" ht="45">
      <c r="A5" s="99" t="s">
        <v>432</v>
      </c>
      <c r="B5" s="109">
        <f>VLOOKUP(Tabla19[[#This Row],[Componente]],Tabla5[],2,FALSE)</f>
        <v>1</v>
      </c>
      <c r="C5" s="38" t="s">
        <v>403</v>
      </c>
      <c r="D5" s="36" t="s">
        <v>394</v>
      </c>
      <c r="E5" s="35" t="s">
        <v>52</v>
      </c>
      <c r="F5" s="35" t="s">
        <v>14</v>
      </c>
      <c r="G5" s="35" t="s">
        <v>25</v>
      </c>
      <c r="H5" s="35" t="s">
        <v>53</v>
      </c>
      <c r="I5" s="39">
        <v>44932</v>
      </c>
      <c r="J5" s="36"/>
      <c r="K5" s="86"/>
      <c r="L5" s="36"/>
      <c r="M5" s="36"/>
      <c r="N5" s="44"/>
      <c r="O5" s="88"/>
      <c r="P5" s="4"/>
      <c r="Q5" s="93" t="s">
        <v>60</v>
      </c>
    </row>
    <row r="6" spans="1:17" ht="60">
      <c r="A6" s="99" t="s">
        <v>432</v>
      </c>
      <c r="B6" s="109">
        <f>VLOOKUP(Tabla19[[#This Row],[Componente]],Tabla5[],2,FALSE)</f>
        <v>1</v>
      </c>
      <c r="C6" s="38" t="s">
        <v>404</v>
      </c>
      <c r="D6" s="36" t="s">
        <v>57</v>
      </c>
      <c r="E6" s="35" t="s">
        <v>58</v>
      </c>
      <c r="F6" s="35" t="s">
        <v>14</v>
      </c>
      <c r="G6" s="35" t="s">
        <v>25</v>
      </c>
      <c r="H6" s="35" t="s">
        <v>53</v>
      </c>
      <c r="I6" s="39">
        <v>44592</v>
      </c>
      <c r="J6" s="36"/>
      <c r="K6" s="36"/>
      <c r="L6" s="36"/>
      <c r="M6" s="36"/>
      <c r="N6" s="45"/>
      <c r="O6" s="89"/>
      <c r="P6" s="4"/>
      <c r="Q6" s="93" t="s">
        <v>66</v>
      </c>
    </row>
    <row r="7" spans="1:17" ht="45">
      <c r="A7" s="36" t="s">
        <v>433</v>
      </c>
      <c r="B7" s="109">
        <f>VLOOKUP(Tabla19[[#This Row],[Componente]],Tabla5[],2,FALSE)</f>
        <v>2</v>
      </c>
      <c r="C7" s="38" t="s">
        <v>454</v>
      </c>
      <c r="D7" s="35" t="s">
        <v>409</v>
      </c>
      <c r="E7" s="35" t="s">
        <v>419</v>
      </c>
      <c r="F7" s="35" t="s">
        <v>15</v>
      </c>
      <c r="G7" s="35" t="s">
        <v>15</v>
      </c>
      <c r="H7" s="35"/>
      <c r="I7" s="39">
        <v>45290</v>
      </c>
      <c r="J7" s="36"/>
      <c r="K7" s="36"/>
      <c r="L7" s="36"/>
      <c r="M7" s="36"/>
      <c r="N7" s="45"/>
      <c r="O7" s="89"/>
      <c r="P7" s="4"/>
    </row>
    <row r="8" spans="1:17" ht="45">
      <c r="A8" s="36" t="s">
        <v>435</v>
      </c>
      <c r="B8" s="109">
        <f>VLOOKUP(Tabla19[[#This Row],[Componente]],Tabla5[],2,FALSE)</f>
        <v>3</v>
      </c>
      <c r="C8" s="38" t="s">
        <v>455</v>
      </c>
      <c r="D8" s="35" t="s">
        <v>458</v>
      </c>
      <c r="E8" s="35" t="s">
        <v>459</v>
      </c>
      <c r="F8" s="35" t="s">
        <v>14</v>
      </c>
      <c r="G8" s="35" t="s">
        <v>457</v>
      </c>
      <c r="H8" s="35"/>
      <c r="I8" s="39">
        <v>45290</v>
      </c>
      <c r="J8" s="36"/>
      <c r="K8" s="36"/>
      <c r="L8" s="36"/>
      <c r="M8" s="36"/>
      <c r="N8" s="45"/>
      <c r="O8" s="89"/>
      <c r="P8" s="4"/>
    </row>
    <row r="9" spans="1:17" ht="45">
      <c r="A9" s="36" t="s">
        <v>436</v>
      </c>
      <c r="B9" s="109">
        <f>VLOOKUP(Tabla19[[#This Row],[Componente]],Tabla5[],2,FALSE)</f>
        <v>4</v>
      </c>
      <c r="C9" s="38" t="s">
        <v>412</v>
      </c>
      <c r="D9" s="35" t="s">
        <v>431</v>
      </c>
      <c r="E9" s="35" t="s">
        <v>421</v>
      </c>
      <c r="F9" s="35" t="s">
        <v>15</v>
      </c>
      <c r="G9" s="35" t="s">
        <v>430</v>
      </c>
      <c r="H9" s="35"/>
      <c r="I9" s="39">
        <v>45290</v>
      </c>
      <c r="J9" s="36"/>
      <c r="K9" s="36"/>
      <c r="L9" s="36"/>
      <c r="M9" s="36"/>
      <c r="N9" s="45"/>
      <c r="O9" s="89"/>
      <c r="P9" s="4"/>
    </row>
    <row r="10" spans="1:17" ht="45">
      <c r="A10" s="104" t="s">
        <v>436</v>
      </c>
      <c r="B10" s="109">
        <f>VLOOKUP(Tabla19[[#This Row],[Componente]],Tabla5[],2,FALSE)</f>
        <v>4</v>
      </c>
      <c r="C10" s="41" t="s">
        <v>413</v>
      </c>
      <c r="D10" s="105" t="s">
        <v>426</v>
      </c>
      <c r="E10" s="105" t="s">
        <v>427</v>
      </c>
      <c r="F10" s="35" t="s">
        <v>53</v>
      </c>
      <c r="G10" s="35" t="s">
        <v>53</v>
      </c>
      <c r="H10" s="35" t="s">
        <v>14</v>
      </c>
      <c r="I10" s="39">
        <v>45290</v>
      </c>
      <c r="J10" s="104"/>
      <c r="K10" s="104"/>
      <c r="L10" s="104"/>
      <c r="M10" s="106"/>
      <c r="N10" s="107"/>
      <c r="O10" s="108"/>
      <c r="P10"/>
      <c r="Q10"/>
    </row>
    <row r="11" spans="1:17" ht="45">
      <c r="A11" s="35" t="s">
        <v>436</v>
      </c>
      <c r="B11" s="109">
        <f>VLOOKUP(Tabla19[[#This Row],[Componente]],Tabla5[],2,FALSE)</f>
        <v>4</v>
      </c>
      <c r="C11" s="41" t="s">
        <v>414</v>
      </c>
      <c r="D11" s="35" t="s">
        <v>385</v>
      </c>
      <c r="E11" s="35" t="s">
        <v>393</v>
      </c>
      <c r="F11" s="35" t="s">
        <v>13</v>
      </c>
      <c r="G11" s="35" t="s">
        <v>20</v>
      </c>
      <c r="H11" s="35" t="s">
        <v>53</v>
      </c>
      <c r="I11" s="39">
        <v>45291</v>
      </c>
      <c r="J11" s="36"/>
      <c r="K11" s="36"/>
      <c r="L11" s="36"/>
      <c r="M11" s="36"/>
      <c r="N11" s="46"/>
      <c r="O11" s="89"/>
      <c r="P11"/>
      <c r="Q11"/>
    </row>
    <row r="12" spans="1:17" ht="45">
      <c r="A12" s="35" t="s">
        <v>436</v>
      </c>
      <c r="B12" s="109">
        <f>VLOOKUP(Tabla19[[#This Row],[Componente]],Tabla5[],2,FALSE)</f>
        <v>4</v>
      </c>
      <c r="C12" s="41" t="s">
        <v>415</v>
      </c>
      <c r="D12" s="35" t="s">
        <v>150</v>
      </c>
      <c r="E12" s="35" t="s">
        <v>151</v>
      </c>
      <c r="F12" s="35" t="s">
        <v>12</v>
      </c>
      <c r="G12" s="35" t="s">
        <v>28</v>
      </c>
      <c r="H12" s="35" t="s">
        <v>152</v>
      </c>
      <c r="I12" s="39">
        <v>45291</v>
      </c>
      <c r="J12" s="36"/>
      <c r="K12" s="36"/>
      <c r="L12" s="37"/>
      <c r="M12" s="36"/>
      <c r="N12" s="45"/>
      <c r="O12" s="89"/>
      <c r="P12"/>
      <c r="Q12"/>
    </row>
    <row r="13" spans="1:17" ht="90">
      <c r="A13" s="35" t="s">
        <v>436</v>
      </c>
      <c r="B13" s="109">
        <f>VLOOKUP(Tabla19[[#This Row],[Componente]],Tabla5[],2,FALSE)</f>
        <v>4</v>
      </c>
      <c r="C13" s="41" t="s">
        <v>418</v>
      </c>
      <c r="D13" s="35" t="s">
        <v>153</v>
      </c>
      <c r="E13" s="35" t="s">
        <v>154</v>
      </c>
      <c r="F13" s="35" t="s">
        <v>12</v>
      </c>
      <c r="G13" s="35" t="s">
        <v>28</v>
      </c>
      <c r="H13" s="35" t="s">
        <v>31</v>
      </c>
      <c r="I13" s="39">
        <v>45291</v>
      </c>
      <c r="J13" s="36"/>
      <c r="K13" s="36"/>
      <c r="L13" s="37"/>
      <c r="M13" s="36"/>
      <c r="N13" s="45"/>
      <c r="O13" s="89"/>
      <c r="P13"/>
      <c r="Q13"/>
    </row>
    <row r="14" spans="1:17" ht="30">
      <c r="A14" s="35" t="s">
        <v>436</v>
      </c>
      <c r="B14" s="109">
        <f>VLOOKUP(Tabla19[[#This Row],[Componente]],Tabla5[],2,FALSE)</f>
        <v>4</v>
      </c>
      <c r="C14" s="41" t="s">
        <v>425</v>
      </c>
      <c r="D14" s="35" t="s">
        <v>166</v>
      </c>
      <c r="E14" s="35" t="s">
        <v>167</v>
      </c>
      <c r="F14" s="35" t="s">
        <v>12</v>
      </c>
      <c r="G14" s="35" t="s">
        <v>24</v>
      </c>
      <c r="H14" s="35" t="s">
        <v>31</v>
      </c>
      <c r="I14" s="39">
        <v>45291</v>
      </c>
      <c r="J14" s="36"/>
      <c r="K14" s="36"/>
      <c r="L14" s="36"/>
      <c r="M14" s="37"/>
      <c r="N14" s="46"/>
      <c r="O14" s="90"/>
      <c r="P14"/>
      <c r="Q14"/>
    </row>
    <row r="15" spans="1:17" ht="60">
      <c r="A15" s="35" t="s">
        <v>436</v>
      </c>
      <c r="B15" s="109">
        <f>VLOOKUP(Tabla19[[#This Row],[Componente]],Tabla5[],2,FALSE)</f>
        <v>4</v>
      </c>
      <c r="C15" s="41" t="s">
        <v>440</v>
      </c>
      <c r="D15" s="35" t="s">
        <v>400</v>
      </c>
      <c r="E15" s="35" t="s">
        <v>401</v>
      </c>
      <c r="F15" s="35" t="s">
        <v>13</v>
      </c>
      <c r="G15" s="35"/>
      <c r="H15" s="35" t="s">
        <v>399</v>
      </c>
      <c r="I15" s="39">
        <v>45291</v>
      </c>
      <c r="J15" s="36"/>
      <c r="K15" s="36"/>
      <c r="L15" s="36"/>
      <c r="M15" s="36"/>
      <c r="N15" s="45"/>
      <c r="O15" s="89"/>
      <c r="P15"/>
    </row>
    <row r="16" spans="1:17" ht="30">
      <c r="A16" s="36" t="s">
        <v>434</v>
      </c>
      <c r="B16" s="109">
        <f>VLOOKUP(Tabla19[[#This Row],[Componente]],Tabla5[],2,FALSE)</f>
        <v>5</v>
      </c>
      <c r="C16" s="38" t="s">
        <v>441</v>
      </c>
      <c r="D16" s="35" t="s">
        <v>395</v>
      </c>
      <c r="E16" s="35" t="s">
        <v>397</v>
      </c>
      <c r="F16" s="35" t="s">
        <v>12</v>
      </c>
      <c r="G16" s="35" t="s">
        <v>28</v>
      </c>
      <c r="H16" s="35" t="s">
        <v>31</v>
      </c>
      <c r="I16" s="39">
        <v>45291</v>
      </c>
      <c r="J16" s="36"/>
      <c r="K16" s="36"/>
      <c r="L16" s="36"/>
      <c r="M16" s="36"/>
      <c r="N16" s="45"/>
      <c r="O16" s="89"/>
      <c r="P16"/>
      <c r="Q16"/>
    </row>
    <row r="17" spans="1:17" ht="60">
      <c r="A17" s="36" t="s">
        <v>434</v>
      </c>
      <c r="B17" s="109">
        <f>VLOOKUP(Tabla19[[#This Row],[Componente]],Tabla5[],2,FALSE)</f>
        <v>5</v>
      </c>
      <c r="C17" s="38" t="s">
        <v>442</v>
      </c>
      <c r="D17" s="35" t="s">
        <v>236</v>
      </c>
      <c r="E17" s="35" t="s">
        <v>237</v>
      </c>
      <c r="F17" s="35" t="s">
        <v>11</v>
      </c>
      <c r="G17" s="35" t="s">
        <v>21</v>
      </c>
      <c r="H17" s="35" t="s">
        <v>30</v>
      </c>
      <c r="I17" s="39">
        <v>45107</v>
      </c>
      <c r="J17" s="36"/>
      <c r="K17" s="36"/>
      <c r="L17" s="36"/>
      <c r="M17" s="36"/>
      <c r="N17" s="45"/>
      <c r="O17" s="89"/>
      <c r="P17"/>
      <c r="Q17"/>
    </row>
    <row r="18" spans="1:17" ht="105">
      <c r="A18" s="74" t="s">
        <v>434</v>
      </c>
      <c r="B18" s="109">
        <f>VLOOKUP(Tabla19[[#This Row],[Componente]],Tabla5[],2,FALSE)</f>
        <v>5</v>
      </c>
      <c r="C18" s="38" t="s">
        <v>443</v>
      </c>
      <c r="D18" s="43" t="s">
        <v>396</v>
      </c>
      <c r="E18" s="43" t="s">
        <v>398</v>
      </c>
      <c r="F18" s="35" t="s">
        <v>11</v>
      </c>
      <c r="G18" s="35" t="s">
        <v>21</v>
      </c>
      <c r="H18" s="35" t="s">
        <v>14</v>
      </c>
      <c r="I18" s="39">
        <v>45291</v>
      </c>
      <c r="J18" s="74"/>
      <c r="K18" s="74"/>
      <c r="L18" s="74"/>
      <c r="M18" s="40"/>
      <c r="N18" s="87"/>
      <c r="O18" s="110"/>
      <c r="P18" s="4"/>
    </row>
    <row r="19" spans="1:17" ht="30">
      <c r="A19" s="36" t="s">
        <v>438</v>
      </c>
      <c r="B19" s="109">
        <f>VLOOKUP(Tabla19[[#This Row],[Componente]],Tabla5[],2,FALSE)</f>
        <v>6</v>
      </c>
      <c r="C19" s="38" t="s">
        <v>444</v>
      </c>
      <c r="D19" s="35" t="s">
        <v>98</v>
      </c>
      <c r="E19" s="35" t="s">
        <v>99</v>
      </c>
      <c r="F19" s="35" t="s">
        <v>14</v>
      </c>
      <c r="G19" s="35" t="s">
        <v>25</v>
      </c>
      <c r="H19" s="35" t="s">
        <v>53</v>
      </c>
      <c r="I19" s="39">
        <v>45015</v>
      </c>
      <c r="J19" s="36"/>
      <c r="K19" s="36"/>
      <c r="L19" s="36"/>
      <c r="M19" s="36"/>
      <c r="N19" s="45"/>
      <c r="O19" s="89"/>
      <c r="P19" s="4"/>
    </row>
    <row r="20" spans="1:17" ht="60">
      <c r="A20" s="36" t="s">
        <v>438</v>
      </c>
      <c r="B20" s="109">
        <f>VLOOKUP(Tabla19[[#This Row],[Componente]],Tabla5[],2,FALSE)</f>
        <v>6</v>
      </c>
      <c r="C20" s="38" t="s">
        <v>445</v>
      </c>
      <c r="D20" s="35" t="s">
        <v>111</v>
      </c>
      <c r="E20" s="35" t="s">
        <v>96</v>
      </c>
      <c r="F20" s="35" t="s">
        <v>14</v>
      </c>
      <c r="G20" s="35" t="s">
        <v>25</v>
      </c>
      <c r="H20" s="35" t="s">
        <v>53</v>
      </c>
      <c r="I20" s="39">
        <v>45137</v>
      </c>
      <c r="J20" s="36"/>
      <c r="K20" s="36"/>
      <c r="L20" s="36"/>
      <c r="M20" s="36"/>
      <c r="N20" s="45"/>
      <c r="O20" s="89"/>
      <c r="P20" s="4"/>
    </row>
    <row r="21" spans="1:17" ht="75">
      <c r="A21" s="36" t="s">
        <v>438</v>
      </c>
      <c r="B21" s="109">
        <f>VLOOKUP(Tabla19[[#This Row],[Componente]],Tabla5[],2,FALSE)</f>
        <v>6</v>
      </c>
      <c r="C21" s="38" t="s">
        <v>446</v>
      </c>
      <c r="D21" s="35" t="s">
        <v>101</v>
      </c>
      <c r="E21" s="35" t="s">
        <v>102</v>
      </c>
      <c r="F21" s="35" t="s">
        <v>14</v>
      </c>
      <c r="G21" s="35" t="s">
        <v>25</v>
      </c>
      <c r="H21" s="35" t="s">
        <v>103</v>
      </c>
      <c r="I21" s="39">
        <v>45046</v>
      </c>
      <c r="J21" s="36"/>
      <c r="K21" s="36"/>
      <c r="L21" s="36"/>
      <c r="M21" s="36"/>
      <c r="N21" s="45"/>
      <c r="O21" s="89"/>
      <c r="P21" s="4"/>
    </row>
    <row r="22" spans="1:17" ht="75">
      <c r="A22" s="36" t="s">
        <v>438</v>
      </c>
      <c r="B22" s="109">
        <f>VLOOKUP(Tabla19[[#This Row],[Componente]],Tabla5[],2,FALSE)</f>
        <v>6</v>
      </c>
      <c r="C22" s="38" t="s">
        <v>447</v>
      </c>
      <c r="D22" s="35" t="s">
        <v>107</v>
      </c>
      <c r="E22" s="35" t="s">
        <v>108</v>
      </c>
      <c r="F22" s="35" t="s">
        <v>14</v>
      </c>
      <c r="G22" s="35" t="s">
        <v>25</v>
      </c>
      <c r="H22" s="35" t="s">
        <v>103</v>
      </c>
      <c r="I22" s="39">
        <v>45046</v>
      </c>
      <c r="J22" s="36"/>
      <c r="K22" s="36"/>
      <c r="L22" s="37"/>
      <c r="M22" s="36"/>
      <c r="N22" s="45"/>
      <c r="O22" s="89"/>
      <c r="P22" s="4"/>
    </row>
    <row r="23" spans="1:17" ht="75">
      <c r="A23" s="36" t="s">
        <v>438</v>
      </c>
      <c r="B23" s="109">
        <f>VLOOKUP(Tabla19[[#This Row],[Componente]],Tabla5[],2,FALSE)</f>
        <v>6</v>
      </c>
      <c r="C23" s="38" t="s">
        <v>448</v>
      </c>
      <c r="D23" s="35" t="s">
        <v>109</v>
      </c>
      <c r="E23" s="35" t="s">
        <v>110</v>
      </c>
      <c r="F23" s="35" t="s">
        <v>14</v>
      </c>
      <c r="G23" s="35" t="s">
        <v>25</v>
      </c>
      <c r="H23" s="35" t="s">
        <v>103</v>
      </c>
      <c r="I23" s="39">
        <v>45046</v>
      </c>
      <c r="J23" s="36"/>
      <c r="K23" s="36"/>
      <c r="L23" s="36"/>
      <c r="M23" s="36"/>
      <c r="N23" s="45"/>
      <c r="O23" s="89"/>
      <c r="P23" s="4"/>
    </row>
    <row r="24" spans="1:17" ht="60">
      <c r="A24" s="36" t="s">
        <v>438</v>
      </c>
      <c r="B24" s="109">
        <f>VLOOKUP(Tabla19[[#This Row],[Componente]],Tabla5[],2,FALSE)</f>
        <v>6</v>
      </c>
      <c r="C24" s="38" t="s">
        <v>449</v>
      </c>
      <c r="D24" s="35" t="s">
        <v>112</v>
      </c>
      <c r="E24" s="35" t="s">
        <v>99</v>
      </c>
      <c r="F24" s="35" t="s">
        <v>14</v>
      </c>
      <c r="G24" s="35" t="s">
        <v>25</v>
      </c>
      <c r="H24" s="35" t="s">
        <v>113</v>
      </c>
      <c r="I24" s="39">
        <v>45291</v>
      </c>
      <c r="J24" s="36"/>
      <c r="K24" s="36"/>
      <c r="L24" s="36"/>
      <c r="M24" s="36"/>
      <c r="N24" s="45"/>
      <c r="O24" s="89"/>
      <c r="P24" s="4"/>
    </row>
    <row r="25" spans="1:17" ht="45">
      <c r="A25" s="36" t="s">
        <v>437</v>
      </c>
      <c r="B25" s="109">
        <f>VLOOKUP(Tabla19[[#This Row],[Componente]],Tabla5[],2,FALSE)</f>
        <v>7</v>
      </c>
      <c r="C25" s="38" t="s">
        <v>450</v>
      </c>
      <c r="D25" s="35" t="s">
        <v>439</v>
      </c>
      <c r="E25" s="35" t="s">
        <v>423</v>
      </c>
      <c r="F25" s="35" t="s">
        <v>12</v>
      </c>
      <c r="G25" s="35" t="s">
        <v>28</v>
      </c>
      <c r="H25" s="35" t="s">
        <v>15</v>
      </c>
      <c r="I25" s="39">
        <v>45290</v>
      </c>
      <c r="J25" s="36"/>
      <c r="K25" s="36"/>
      <c r="L25" s="36"/>
      <c r="M25" s="36"/>
      <c r="N25" s="45"/>
      <c r="O25" s="89"/>
      <c r="P25" s="4"/>
    </row>
    <row r="26" spans="1:17" ht="45">
      <c r="A26" s="36" t="s">
        <v>437</v>
      </c>
      <c r="B26" s="109">
        <f>VLOOKUP(Tabla19[[#This Row],[Componente]],Tabla5[],2,FALSE)</f>
        <v>7</v>
      </c>
      <c r="C26" s="38" t="s">
        <v>451</v>
      </c>
      <c r="D26" s="35" t="s">
        <v>453</v>
      </c>
      <c r="E26" s="43" t="s">
        <v>422</v>
      </c>
      <c r="F26" s="35" t="s">
        <v>15</v>
      </c>
      <c r="G26" s="43" t="s">
        <v>430</v>
      </c>
      <c r="H26" s="43" t="s">
        <v>14</v>
      </c>
      <c r="I26" s="39">
        <v>45290</v>
      </c>
      <c r="J26" s="36"/>
      <c r="K26" s="36"/>
      <c r="L26" s="37"/>
      <c r="M26" s="36"/>
      <c r="N26" s="45"/>
      <c r="O26" s="89"/>
      <c r="P26" s="4"/>
    </row>
    <row r="27" spans="1:17" ht="60">
      <c r="A27" s="36" t="s">
        <v>437</v>
      </c>
      <c r="B27" s="109">
        <f>VLOOKUP(Tabla19[[#This Row],[Componente]],Tabla5[],2,FALSE)</f>
        <v>7</v>
      </c>
      <c r="C27" s="38" t="s">
        <v>452</v>
      </c>
      <c r="D27" s="35" t="s">
        <v>182</v>
      </c>
      <c r="E27" s="35" t="s">
        <v>183</v>
      </c>
      <c r="F27" s="35" t="s">
        <v>12</v>
      </c>
      <c r="G27" s="43" t="s">
        <v>28</v>
      </c>
      <c r="H27" s="43" t="s">
        <v>31</v>
      </c>
      <c r="I27" s="39">
        <v>45291</v>
      </c>
      <c r="J27" s="36"/>
      <c r="K27" s="36"/>
      <c r="L27" s="36"/>
      <c r="M27" s="36"/>
      <c r="N27" s="45"/>
      <c r="O27" s="89"/>
      <c r="P27" s="4"/>
    </row>
    <row r="28" spans="1:17">
      <c r="A28" s="82"/>
      <c r="B28" s="81" t="s">
        <v>263</v>
      </c>
      <c r="C28" s="81"/>
      <c r="D28" s="83">
        <f>SUBTOTAL(103,Tabla19[Acción])</f>
        <v>24</v>
      </c>
      <c r="E28" s="83"/>
      <c r="F28" s="83"/>
      <c r="G28" s="83"/>
      <c r="H28" s="83"/>
      <c r="I28" s="84"/>
      <c r="J28" s="82"/>
      <c r="K28" s="82"/>
      <c r="L28" s="82"/>
      <c r="M28" s="85"/>
      <c r="N28" s="85"/>
      <c r="O28" s="92">
        <f>SUBTOTAL(103,Tabla19[Estado])</f>
        <v>0</v>
      </c>
      <c r="P28" s="4"/>
    </row>
    <row r="30" spans="1:17" ht="30">
      <c r="E30" s="4" t="s">
        <v>264</v>
      </c>
    </row>
    <row r="32" spans="1:17">
      <c r="E32" s="77" t="s">
        <v>265</v>
      </c>
    </row>
    <row r="33" spans="5:12" ht="90">
      <c r="E33" s="78" t="s">
        <v>266</v>
      </c>
      <c r="K33" s="95"/>
      <c r="L33" s="95"/>
    </row>
  </sheetData>
  <sheetProtection algorithmName="SHA-512" hashValue="0Na/0Ops4U+ABRSGllxWIbxgaYdza15vL5tFDkXIxgl0mYjg4C5trgBAhoK7EvQcLk85GqVoU/cD75TUoQ20iA==" saltValue="GP5l1rW9zETj4gfLlThOoA==" spinCount="100000" sheet="1" objects="1" scenarios="1"/>
  <mergeCells count="1">
    <mergeCell ref="G1:I1"/>
  </mergeCells>
  <phoneticPr fontId="34" type="noConversion"/>
  <dataValidations count="1">
    <dataValidation type="list" allowBlank="1" showInputMessage="1" showErrorMessage="1" sqref="O4:O27" xr:uid="{33C2F07B-3DA5-4A6A-8C14-200935EC01BD}">
      <formula1>$Q$3:$Q$6</formula1>
    </dataValidation>
  </dataValidations>
  <pageMargins left="0.70866141732283472" right="0.70866141732283472" top="0.74803149606299213" bottom="0.74803149606299213" header="0.31496062992125984" footer="0.31496062992125984"/>
  <pageSetup scale="46" orientation="landscape" horizontalDpi="4294967294" verticalDpi="4294967294" r:id="rId1"/>
  <colBreaks count="1" manualBreakCount="1">
    <brk id="4" min="2" max="56" man="1"/>
  </colBreaks>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ntainsText" priority="12" operator="containsText" id="{12DCF45D-004E-4902-955C-8726A1C978CE}">
            <xm:f>NOT(ISERROR(SEARCH($Q$3,O4)))</xm:f>
            <xm:f>$Q$3</xm:f>
            <x14:dxf>
              <fill>
                <patternFill>
                  <bgColor rgb="FF00B050"/>
                </patternFill>
              </fill>
            </x14:dxf>
          </x14:cfRule>
          <x14:cfRule type="containsText" priority="13" operator="containsText" id="{005DD6DF-B95E-4034-9190-C52B29F70D46}">
            <xm:f>NOT(ISERROR(SEARCH($Q$4,O4)))</xm:f>
            <xm:f>$Q$4</xm:f>
            <x14:dxf>
              <fill>
                <patternFill>
                  <bgColor theme="7" tint="0.39994506668294322"/>
                </patternFill>
              </fill>
            </x14:dxf>
          </x14:cfRule>
          <x14:cfRule type="containsText" priority="14" operator="containsText" id="{D15754BB-0162-466D-BF55-9C148EBCF507}">
            <xm:f>NOT(ISERROR(SEARCH($Q$5,O4)))</xm:f>
            <xm:f>$Q$5</xm:f>
            <x14:dxf>
              <fill>
                <patternFill>
                  <bgColor rgb="FFC00000"/>
                </patternFill>
              </fill>
            </x14:dxf>
          </x14:cfRule>
          <x14:cfRule type="containsText" priority="15" operator="containsText" id="{A13B51C8-06AC-40F6-8123-87BA17152C9C}">
            <xm:f>NOT(ISERROR(SEARCH($Q$6,O4)))</xm:f>
            <xm:f>$Q$6</xm:f>
            <x14:dxf>
              <fill>
                <patternFill>
                  <bgColor theme="4" tint="0.59996337778862885"/>
                </patternFill>
              </fill>
            </x14:dxf>
          </x14:cfRule>
          <xm:sqref>O4:O27</xm:sqref>
        </x14:conditionalFormatting>
        <x14:conditionalFormatting xmlns:xm="http://schemas.microsoft.com/office/excel/2006/main">
          <x14:cfRule type="cellIs" priority="1" operator="equal" id="{4295FD40-3C23-4029-840B-49FA839AD07A}">
            <xm:f>Parámetros!$A$8</xm:f>
            <x14:dxf>
              <fill>
                <patternFill>
                  <bgColor theme="3" tint="0.79998168889431442"/>
                </patternFill>
              </fill>
            </x14:dxf>
          </x14:cfRule>
          <x14:cfRule type="cellIs" priority="2" operator="equal" id="{DF92C35C-B98F-4752-B924-8AD5C1CC2E56}">
            <xm:f>Parámetros!$A$7</xm:f>
            <x14:dxf>
              <fill>
                <patternFill>
                  <bgColor theme="4" tint="0.79998168889431442"/>
                </patternFill>
              </fill>
            </x14:dxf>
          </x14:cfRule>
          <x14:cfRule type="cellIs" priority="3" operator="equal" id="{F27FBED2-E6A4-461B-BC06-85A588425728}">
            <xm:f>Parámetros!$A$6</xm:f>
            <x14:dxf>
              <fill>
                <patternFill>
                  <bgColor theme="5" tint="0.79998168889431442"/>
                </patternFill>
              </fill>
            </x14:dxf>
          </x14:cfRule>
          <x14:cfRule type="cellIs" priority="4" operator="equal" id="{A7B94C60-FF14-4188-95BE-A55F51A8FD0A}">
            <xm:f>Parámetros!$A$5</xm:f>
            <x14:dxf>
              <fill>
                <patternFill>
                  <bgColor theme="6" tint="0.79998168889431442"/>
                </patternFill>
              </fill>
            </x14:dxf>
          </x14:cfRule>
          <x14:cfRule type="cellIs" priority="5" operator="equal" id="{C897CC51-61B6-4AC3-915B-6DDF148059A1}">
            <xm:f>Parámetros!$A$4</xm:f>
            <x14:dxf>
              <fill>
                <patternFill>
                  <bgColor theme="7" tint="0.79998168889431442"/>
                </patternFill>
              </fill>
            </x14:dxf>
          </x14:cfRule>
          <x14:cfRule type="cellIs" priority="6" operator="equal" id="{27438D20-28BD-4128-99BF-7CCEF9597A1E}">
            <xm:f>Parámetros!$A$3</xm:f>
            <x14:dxf>
              <fill>
                <patternFill>
                  <bgColor theme="8" tint="0.79998168889431442"/>
                </patternFill>
              </fill>
            </x14:dxf>
          </x14:cfRule>
          <x14:cfRule type="cellIs" priority="7" operator="equal" id="{FF71C386-BD83-4BC9-84C6-361F74E2C064}">
            <xm:f>Parámetros!$A$2</xm:f>
            <x14:dxf>
              <fill>
                <patternFill>
                  <bgColor theme="9" tint="0.79998168889431442"/>
                </patternFill>
              </fill>
            </x14:dxf>
          </x14:cfRule>
          <xm:sqref>A4:A27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995E2D0-3520-4D61-9833-AFDAC27A2B35}">
          <x14:formula1>
            <xm:f>Parámetros!$A$2:$A$8</xm:f>
          </x14:formula1>
          <xm:sqref>A4:A27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showGridLines="0" workbookViewId="0">
      <selection activeCell="B2" sqref="B2"/>
    </sheetView>
  </sheetViews>
  <sheetFormatPr baseColWidth="10" defaultColWidth="11.42578125" defaultRowHeight="15"/>
  <cols>
    <col min="1" max="1" width="36.7109375" customWidth="1"/>
    <col min="2" max="2" width="45.7109375" customWidth="1"/>
    <col min="3" max="3" width="38.28515625" bestFit="1" customWidth="1"/>
    <col min="4" max="4" width="52.85546875" customWidth="1"/>
  </cols>
  <sheetData>
    <row r="1" spans="1:4">
      <c r="A1" s="3" t="s">
        <v>267</v>
      </c>
      <c r="B1" s="3" t="s">
        <v>268</v>
      </c>
      <c r="C1" s="3" t="s">
        <v>269</v>
      </c>
      <c r="D1" s="3" t="s">
        <v>270</v>
      </c>
    </row>
    <row r="2" spans="1:4">
      <c r="A2" s="4">
        <v>1</v>
      </c>
      <c r="B2" s="4"/>
      <c r="C2" s="4" t="s">
        <v>271</v>
      </c>
      <c r="D2" s="4"/>
    </row>
    <row r="3" spans="1:4">
      <c r="A3" s="4">
        <v>2</v>
      </c>
      <c r="B3" s="4"/>
      <c r="C3" s="4" t="s">
        <v>271</v>
      </c>
      <c r="D3" s="4"/>
    </row>
    <row r="4" spans="1:4">
      <c r="A4" s="4">
        <v>3</v>
      </c>
      <c r="B4" s="4"/>
      <c r="C4" s="4" t="s">
        <v>271</v>
      </c>
      <c r="D4" s="4"/>
    </row>
    <row r="5" spans="1:4">
      <c r="A5" s="4">
        <v>4</v>
      </c>
      <c r="B5" s="4"/>
      <c r="C5" s="4" t="s">
        <v>271</v>
      </c>
      <c r="D5" s="4"/>
    </row>
    <row r="6" spans="1:4">
      <c r="A6" s="4">
        <v>5</v>
      </c>
      <c r="B6" s="4"/>
      <c r="C6" s="4" t="s">
        <v>271</v>
      </c>
      <c r="D6" s="4"/>
    </row>
    <row r="7" spans="1:4">
      <c r="A7" s="4">
        <v>6</v>
      </c>
      <c r="B7" s="4"/>
      <c r="C7" s="4" t="s">
        <v>271</v>
      </c>
      <c r="D7" s="4"/>
    </row>
    <row r="8" spans="1:4">
      <c r="A8" s="4">
        <v>7</v>
      </c>
      <c r="B8" s="4"/>
      <c r="C8" s="4" t="s">
        <v>271</v>
      </c>
      <c r="D8" s="4"/>
    </row>
    <row r="9" spans="1:4">
      <c r="A9" s="4">
        <v>8</v>
      </c>
      <c r="B9" s="4"/>
      <c r="C9" s="4" t="s">
        <v>271</v>
      </c>
      <c r="D9" s="4"/>
    </row>
    <row r="10" spans="1:4">
      <c r="A10" s="4">
        <v>9</v>
      </c>
      <c r="B10" s="4"/>
      <c r="C10" s="4" t="s">
        <v>271</v>
      </c>
      <c r="D10" s="4"/>
    </row>
    <row r="11" spans="1:4">
      <c r="A11" s="4">
        <v>10</v>
      </c>
      <c r="B11" s="4"/>
      <c r="C11" s="4" t="s">
        <v>271</v>
      </c>
      <c r="D11" s="4"/>
    </row>
    <row r="12" spans="1:4">
      <c r="A12" s="4">
        <v>11</v>
      </c>
      <c r="B12" s="4"/>
      <c r="C12" s="4" t="s">
        <v>271</v>
      </c>
      <c r="D12" s="4"/>
    </row>
    <row r="13" spans="1:4">
      <c r="A13" s="4">
        <v>12</v>
      </c>
      <c r="B13" s="4"/>
      <c r="C13" s="4" t="s">
        <v>271</v>
      </c>
      <c r="D13" s="4"/>
    </row>
    <row r="14" spans="1:4">
      <c r="A14" s="4">
        <v>13</v>
      </c>
      <c r="B14" s="4"/>
      <c r="C14" s="4" t="s">
        <v>271</v>
      </c>
      <c r="D14" s="4"/>
    </row>
    <row r="15" spans="1:4">
      <c r="A15" s="4">
        <v>14</v>
      </c>
      <c r="B15" s="4"/>
      <c r="C15" s="4" t="s">
        <v>271</v>
      </c>
      <c r="D15" s="4"/>
    </row>
    <row r="16" spans="1:4">
      <c r="A16" s="4">
        <v>15</v>
      </c>
      <c r="B16" s="4"/>
      <c r="C16" s="4" t="s">
        <v>271</v>
      </c>
      <c r="D16" s="4"/>
    </row>
    <row r="17" spans="1:4">
      <c r="A17" s="4">
        <v>16</v>
      </c>
      <c r="B17" s="4"/>
      <c r="C17" s="4" t="s">
        <v>271</v>
      </c>
      <c r="D17" s="4"/>
    </row>
    <row r="18" spans="1:4">
      <c r="A18" s="4">
        <v>17</v>
      </c>
      <c r="B18" s="4"/>
      <c r="C18" s="4" t="s">
        <v>271</v>
      </c>
      <c r="D18" s="4"/>
    </row>
    <row r="19" spans="1:4">
      <c r="A19" s="4">
        <v>18</v>
      </c>
      <c r="B19" s="4"/>
      <c r="C19" s="4" t="s">
        <v>271</v>
      </c>
      <c r="D19" s="4"/>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
  <sheetViews>
    <sheetView showGridLines="0" zoomScaleNormal="100" workbookViewId="0">
      <selection activeCell="G8" sqref="G8"/>
    </sheetView>
  </sheetViews>
  <sheetFormatPr baseColWidth="10" defaultColWidth="11.42578125" defaultRowHeight="15"/>
  <cols>
    <col min="1" max="1" width="5.5703125" customWidth="1"/>
    <col min="2" max="2" width="59.140625" customWidth="1"/>
    <col min="3" max="4" width="14.28515625" hidden="1" customWidth="1"/>
    <col min="5" max="8" width="14.28515625" customWidth="1"/>
  </cols>
  <sheetData>
    <row r="1" spans="1:8">
      <c r="A1" s="8"/>
      <c r="B1" s="10"/>
      <c r="C1" s="113">
        <v>2021</v>
      </c>
      <c r="D1" s="114"/>
      <c r="E1" s="114">
        <v>2022</v>
      </c>
      <c r="F1" s="114"/>
      <c r="G1" s="114">
        <v>2023</v>
      </c>
      <c r="H1" s="114"/>
    </row>
    <row r="2" spans="1:8">
      <c r="A2" s="9" t="s">
        <v>33</v>
      </c>
      <c r="B2" s="9" t="s">
        <v>272</v>
      </c>
      <c r="C2" s="15" t="s">
        <v>273</v>
      </c>
      <c r="D2" s="16" t="s">
        <v>274</v>
      </c>
      <c r="E2" s="16" t="s">
        <v>273</v>
      </c>
      <c r="F2" s="16" t="s">
        <v>274</v>
      </c>
      <c r="G2" s="16" t="s">
        <v>273</v>
      </c>
      <c r="H2" s="16" t="s">
        <v>274</v>
      </c>
    </row>
    <row r="3" spans="1:8" ht="55.9" customHeight="1">
      <c r="A3" s="5">
        <v>3</v>
      </c>
      <c r="B3" s="11" t="s">
        <v>275</v>
      </c>
      <c r="C3" s="1"/>
      <c r="D3" s="7" t="s">
        <v>276</v>
      </c>
      <c r="E3" s="1"/>
      <c r="F3" s="7" t="s">
        <v>276</v>
      </c>
      <c r="G3" s="1"/>
      <c r="H3" s="7" t="s">
        <v>276</v>
      </c>
    </row>
    <row r="4" spans="1:8" ht="45" customHeight="1">
      <c r="A4" s="5">
        <v>4</v>
      </c>
      <c r="B4" s="11" t="s">
        <v>277</v>
      </c>
      <c r="C4" s="7" t="s">
        <v>278</v>
      </c>
      <c r="D4" s="1"/>
      <c r="E4" s="7" t="s">
        <v>278</v>
      </c>
      <c r="F4" s="1"/>
      <c r="G4" s="7" t="s">
        <v>278</v>
      </c>
      <c r="H4" s="2"/>
    </row>
    <row r="5" spans="1:8" ht="75">
      <c r="A5" s="5">
        <v>5</v>
      </c>
      <c r="B5" s="11" t="s">
        <v>279</v>
      </c>
      <c r="C5" s="7" t="s">
        <v>280</v>
      </c>
      <c r="D5" s="1"/>
      <c r="E5" s="7" t="s">
        <v>280</v>
      </c>
      <c r="F5" s="1"/>
      <c r="G5" s="7" t="s">
        <v>280</v>
      </c>
      <c r="H5" s="1"/>
    </row>
    <row r="6" spans="1:8" ht="59.45" customHeight="1">
      <c r="A6" s="5">
        <v>6</v>
      </c>
      <c r="B6" s="11" t="s">
        <v>101</v>
      </c>
      <c r="C6" s="6"/>
      <c r="D6" s="6"/>
      <c r="E6" s="6"/>
      <c r="F6" s="6"/>
      <c r="G6" s="6"/>
      <c r="H6" s="7" t="s">
        <v>281</v>
      </c>
    </row>
  </sheetData>
  <mergeCells count="3">
    <mergeCell ref="C1:D1"/>
    <mergeCell ref="E1:F1"/>
    <mergeCell ref="G1:H1"/>
  </mergeCells>
  <pageMargins left="0.7" right="0.7" top="0.75" bottom="0.75" header="0.3" footer="0.3"/>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
  <sheetViews>
    <sheetView showGridLines="0" topLeftCell="A10" workbookViewId="0">
      <pane xSplit="4" ySplit="2" topLeftCell="E12" activePane="bottomRight" state="frozen"/>
      <selection pane="topRight" activeCell="E10" sqref="E10"/>
      <selection pane="bottomLeft" activeCell="A12" sqref="A12"/>
      <selection pane="bottomRight" activeCell="C13" sqref="C13"/>
    </sheetView>
  </sheetViews>
  <sheetFormatPr baseColWidth="10" defaultColWidth="9.140625" defaultRowHeight="12.75"/>
  <cols>
    <col min="1" max="1" width="16.85546875" style="49" customWidth="1"/>
    <col min="2" max="2" width="10.28515625" style="49" customWidth="1"/>
    <col min="3" max="3" width="44.42578125" style="49" customWidth="1"/>
    <col min="4" max="4" width="8.85546875" style="49" customWidth="1"/>
    <col min="5" max="5" width="17.85546875" style="49" customWidth="1"/>
    <col min="6" max="6" width="25.140625" style="49" customWidth="1"/>
    <col min="7" max="7" width="33.28515625" style="49" customWidth="1"/>
    <col min="8" max="8" width="21.7109375" style="49" customWidth="1"/>
    <col min="9" max="9" width="25.85546875" style="49" customWidth="1"/>
    <col min="10" max="10" width="15.85546875" style="53" customWidth="1"/>
    <col min="11" max="11" width="15.5703125" style="53" customWidth="1"/>
    <col min="12" max="12" width="17" style="49" customWidth="1"/>
    <col min="13" max="13" width="33.85546875" style="49" customWidth="1"/>
    <col min="14" max="254" width="9.140625" style="49"/>
    <col min="255" max="255" width="16.85546875" style="49" customWidth="1"/>
    <col min="256" max="256" width="8.85546875" style="49" customWidth="1"/>
    <col min="257" max="257" width="1.140625" style="49" customWidth="1"/>
    <col min="258" max="258" width="25.140625" style="49" customWidth="1"/>
    <col min="259" max="259" width="10.85546875" style="49" customWidth="1"/>
    <col min="260" max="261" width="16.85546875" style="49" customWidth="1"/>
    <col min="262" max="262" width="15" style="49" customWidth="1"/>
    <col min="263" max="263" width="4" style="49" customWidth="1"/>
    <col min="264" max="264" width="11.85546875" style="49" customWidth="1"/>
    <col min="265" max="265" width="21.85546875" style="49" customWidth="1"/>
    <col min="266" max="266" width="10.42578125" style="49" customWidth="1"/>
    <col min="267" max="267" width="14.7109375" style="49" customWidth="1"/>
    <col min="268" max="268" width="17" style="49" customWidth="1"/>
    <col min="269" max="269" width="33.85546875" style="49" customWidth="1"/>
    <col min="270" max="510" width="9.140625" style="49"/>
    <col min="511" max="511" width="16.85546875" style="49" customWidth="1"/>
    <col min="512" max="512" width="8.85546875" style="49" customWidth="1"/>
    <col min="513" max="513" width="1.140625" style="49" customWidth="1"/>
    <col min="514" max="514" width="25.140625" style="49" customWidth="1"/>
    <col min="515" max="515" width="10.85546875" style="49" customWidth="1"/>
    <col min="516" max="517" width="16.85546875" style="49" customWidth="1"/>
    <col min="518" max="518" width="15" style="49" customWidth="1"/>
    <col min="519" max="519" width="4" style="49" customWidth="1"/>
    <col min="520" max="520" width="11.85546875" style="49" customWidth="1"/>
    <col min="521" max="521" width="21.85546875" style="49" customWidth="1"/>
    <col min="522" max="522" width="10.42578125" style="49" customWidth="1"/>
    <col min="523" max="523" width="14.7109375" style="49" customWidth="1"/>
    <col min="524" max="524" width="17" style="49" customWidth="1"/>
    <col min="525" max="525" width="33.85546875" style="49" customWidth="1"/>
    <col min="526" max="766" width="9.140625" style="49"/>
    <col min="767" max="767" width="16.85546875" style="49" customWidth="1"/>
    <col min="768" max="768" width="8.85546875" style="49" customWidth="1"/>
    <col min="769" max="769" width="1.140625" style="49" customWidth="1"/>
    <col min="770" max="770" width="25.140625" style="49" customWidth="1"/>
    <col min="771" max="771" width="10.85546875" style="49" customWidth="1"/>
    <col min="772" max="773" width="16.85546875" style="49" customWidth="1"/>
    <col min="774" max="774" width="15" style="49" customWidth="1"/>
    <col min="775" max="775" width="4" style="49" customWidth="1"/>
    <col min="776" max="776" width="11.85546875" style="49" customWidth="1"/>
    <col min="777" max="777" width="21.85546875" style="49" customWidth="1"/>
    <col min="778" max="778" width="10.42578125" style="49" customWidth="1"/>
    <col min="779" max="779" width="14.7109375" style="49" customWidth="1"/>
    <col min="780" max="780" width="17" style="49" customWidth="1"/>
    <col min="781" max="781" width="33.85546875" style="49" customWidth="1"/>
    <col min="782" max="1022" width="9.140625" style="49"/>
    <col min="1023" max="1023" width="16.85546875" style="49" customWidth="1"/>
    <col min="1024" max="1024" width="8.85546875" style="49" customWidth="1"/>
    <col min="1025" max="1025" width="1.140625" style="49" customWidth="1"/>
    <col min="1026" max="1026" width="25.140625" style="49" customWidth="1"/>
    <col min="1027" max="1027" width="10.85546875" style="49" customWidth="1"/>
    <col min="1028" max="1029" width="16.85546875" style="49" customWidth="1"/>
    <col min="1030" max="1030" width="15" style="49" customWidth="1"/>
    <col min="1031" max="1031" width="4" style="49" customWidth="1"/>
    <col min="1032" max="1032" width="11.85546875" style="49" customWidth="1"/>
    <col min="1033" max="1033" width="21.85546875" style="49" customWidth="1"/>
    <col min="1034" max="1034" width="10.42578125" style="49" customWidth="1"/>
    <col min="1035" max="1035" width="14.7109375" style="49" customWidth="1"/>
    <col min="1036" max="1036" width="17" style="49" customWidth="1"/>
    <col min="1037" max="1037" width="33.85546875" style="49" customWidth="1"/>
    <col min="1038" max="1278" width="9.140625" style="49"/>
    <col min="1279" max="1279" width="16.85546875" style="49" customWidth="1"/>
    <col min="1280" max="1280" width="8.85546875" style="49" customWidth="1"/>
    <col min="1281" max="1281" width="1.140625" style="49" customWidth="1"/>
    <col min="1282" max="1282" width="25.140625" style="49" customWidth="1"/>
    <col min="1283" max="1283" width="10.85546875" style="49" customWidth="1"/>
    <col min="1284" max="1285" width="16.85546875" style="49" customWidth="1"/>
    <col min="1286" max="1286" width="15" style="49" customWidth="1"/>
    <col min="1287" max="1287" width="4" style="49" customWidth="1"/>
    <col min="1288" max="1288" width="11.85546875" style="49" customWidth="1"/>
    <col min="1289" max="1289" width="21.85546875" style="49" customWidth="1"/>
    <col min="1290" max="1290" width="10.42578125" style="49" customWidth="1"/>
    <col min="1291" max="1291" width="14.7109375" style="49" customWidth="1"/>
    <col min="1292" max="1292" width="17" style="49" customWidth="1"/>
    <col min="1293" max="1293" width="33.85546875" style="49" customWidth="1"/>
    <col min="1294" max="1534" width="9.140625" style="49"/>
    <col min="1535" max="1535" width="16.85546875" style="49" customWidth="1"/>
    <col min="1536" max="1536" width="8.85546875" style="49" customWidth="1"/>
    <col min="1537" max="1537" width="1.140625" style="49" customWidth="1"/>
    <col min="1538" max="1538" width="25.140625" style="49" customWidth="1"/>
    <col min="1539" max="1539" width="10.85546875" style="49" customWidth="1"/>
    <col min="1540" max="1541" width="16.85546875" style="49" customWidth="1"/>
    <col min="1542" max="1542" width="15" style="49" customWidth="1"/>
    <col min="1543" max="1543" width="4" style="49" customWidth="1"/>
    <col min="1544" max="1544" width="11.85546875" style="49" customWidth="1"/>
    <col min="1545" max="1545" width="21.85546875" style="49" customWidth="1"/>
    <col min="1546" max="1546" width="10.42578125" style="49" customWidth="1"/>
    <col min="1547" max="1547" width="14.7109375" style="49" customWidth="1"/>
    <col min="1548" max="1548" width="17" style="49" customWidth="1"/>
    <col min="1549" max="1549" width="33.85546875" style="49" customWidth="1"/>
    <col min="1550" max="1790" width="9.140625" style="49"/>
    <col min="1791" max="1791" width="16.85546875" style="49" customWidth="1"/>
    <col min="1792" max="1792" width="8.85546875" style="49" customWidth="1"/>
    <col min="1793" max="1793" width="1.140625" style="49" customWidth="1"/>
    <col min="1794" max="1794" width="25.140625" style="49" customWidth="1"/>
    <col min="1795" max="1795" width="10.85546875" style="49" customWidth="1"/>
    <col min="1796" max="1797" width="16.85546875" style="49" customWidth="1"/>
    <col min="1798" max="1798" width="15" style="49" customWidth="1"/>
    <col min="1799" max="1799" width="4" style="49" customWidth="1"/>
    <col min="1800" max="1800" width="11.85546875" style="49" customWidth="1"/>
    <col min="1801" max="1801" width="21.85546875" style="49" customWidth="1"/>
    <col min="1802" max="1802" width="10.42578125" style="49" customWidth="1"/>
    <col min="1803" max="1803" width="14.7109375" style="49" customWidth="1"/>
    <col min="1804" max="1804" width="17" style="49" customWidth="1"/>
    <col min="1805" max="1805" width="33.85546875" style="49" customWidth="1"/>
    <col min="1806" max="2046" width="9.140625" style="49"/>
    <col min="2047" max="2047" width="16.85546875" style="49" customWidth="1"/>
    <col min="2048" max="2048" width="8.85546875" style="49" customWidth="1"/>
    <col min="2049" max="2049" width="1.140625" style="49" customWidth="1"/>
    <col min="2050" max="2050" width="25.140625" style="49" customWidth="1"/>
    <col min="2051" max="2051" width="10.85546875" style="49" customWidth="1"/>
    <col min="2052" max="2053" width="16.85546875" style="49" customWidth="1"/>
    <col min="2054" max="2054" width="15" style="49" customWidth="1"/>
    <col min="2055" max="2055" width="4" style="49" customWidth="1"/>
    <col min="2056" max="2056" width="11.85546875" style="49" customWidth="1"/>
    <col min="2057" max="2057" width="21.85546875" style="49" customWidth="1"/>
    <col min="2058" max="2058" width="10.42578125" style="49" customWidth="1"/>
    <col min="2059" max="2059" width="14.7109375" style="49" customWidth="1"/>
    <col min="2060" max="2060" width="17" style="49" customWidth="1"/>
    <col min="2061" max="2061" width="33.85546875" style="49" customWidth="1"/>
    <col min="2062" max="2302" width="9.140625" style="49"/>
    <col min="2303" max="2303" width="16.85546875" style="49" customWidth="1"/>
    <col min="2304" max="2304" width="8.85546875" style="49" customWidth="1"/>
    <col min="2305" max="2305" width="1.140625" style="49" customWidth="1"/>
    <col min="2306" max="2306" width="25.140625" style="49" customWidth="1"/>
    <col min="2307" max="2307" width="10.85546875" style="49" customWidth="1"/>
    <col min="2308" max="2309" width="16.85546875" style="49" customWidth="1"/>
    <col min="2310" max="2310" width="15" style="49" customWidth="1"/>
    <col min="2311" max="2311" width="4" style="49" customWidth="1"/>
    <col min="2312" max="2312" width="11.85546875" style="49" customWidth="1"/>
    <col min="2313" max="2313" width="21.85546875" style="49" customWidth="1"/>
    <col min="2314" max="2314" width="10.42578125" style="49" customWidth="1"/>
    <col min="2315" max="2315" width="14.7109375" style="49" customWidth="1"/>
    <col min="2316" max="2316" width="17" style="49" customWidth="1"/>
    <col min="2317" max="2317" width="33.85546875" style="49" customWidth="1"/>
    <col min="2318" max="2558" width="9.140625" style="49"/>
    <col min="2559" max="2559" width="16.85546875" style="49" customWidth="1"/>
    <col min="2560" max="2560" width="8.85546875" style="49" customWidth="1"/>
    <col min="2561" max="2561" width="1.140625" style="49" customWidth="1"/>
    <col min="2562" max="2562" width="25.140625" style="49" customWidth="1"/>
    <col min="2563" max="2563" width="10.85546875" style="49" customWidth="1"/>
    <col min="2564" max="2565" width="16.85546875" style="49" customWidth="1"/>
    <col min="2566" max="2566" width="15" style="49" customWidth="1"/>
    <col min="2567" max="2567" width="4" style="49" customWidth="1"/>
    <col min="2568" max="2568" width="11.85546875" style="49" customWidth="1"/>
    <col min="2569" max="2569" width="21.85546875" style="49" customWidth="1"/>
    <col min="2570" max="2570" width="10.42578125" style="49" customWidth="1"/>
    <col min="2571" max="2571" width="14.7109375" style="49" customWidth="1"/>
    <col min="2572" max="2572" width="17" style="49" customWidth="1"/>
    <col min="2573" max="2573" width="33.85546875" style="49" customWidth="1"/>
    <col min="2574" max="2814" width="9.140625" style="49"/>
    <col min="2815" max="2815" width="16.85546875" style="49" customWidth="1"/>
    <col min="2816" max="2816" width="8.85546875" style="49" customWidth="1"/>
    <col min="2817" max="2817" width="1.140625" style="49" customWidth="1"/>
    <col min="2818" max="2818" width="25.140625" style="49" customWidth="1"/>
    <col min="2819" max="2819" width="10.85546875" style="49" customWidth="1"/>
    <col min="2820" max="2821" width="16.85546875" style="49" customWidth="1"/>
    <col min="2822" max="2822" width="15" style="49" customWidth="1"/>
    <col min="2823" max="2823" width="4" style="49" customWidth="1"/>
    <col min="2824" max="2824" width="11.85546875" style="49" customWidth="1"/>
    <col min="2825" max="2825" width="21.85546875" style="49" customWidth="1"/>
    <col min="2826" max="2826" width="10.42578125" style="49" customWidth="1"/>
    <col min="2827" max="2827" width="14.7109375" style="49" customWidth="1"/>
    <col min="2828" max="2828" width="17" style="49" customWidth="1"/>
    <col min="2829" max="2829" width="33.85546875" style="49" customWidth="1"/>
    <col min="2830" max="3070" width="9.140625" style="49"/>
    <col min="3071" max="3071" width="16.85546875" style="49" customWidth="1"/>
    <col min="3072" max="3072" width="8.85546875" style="49" customWidth="1"/>
    <col min="3073" max="3073" width="1.140625" style="49" customWidth="1"/>
    <col min="3074" max="3074" width="25.140625" style="49" customWidth="1"/>
    <col min="3075" max="3075" width="10.85546875" style="49" customWidth="1"/>
    <col min="3076" max="3077" width="16.85546875" style="49" customWidth="1"/>
    <col min="3078" max="3078" width="15" style="49" customWidth="1"/>
    <col min="3079" max="3079" width="4" style="49" customWidth="1"/>
    <col min="3080" max="3080" width="11.85546875" style="49" customWidth="1"/>
    <col min="3081" max="3081" width="21.85546875" style="49" customWidth="1"/>
    <col min="3082" max="3082" width="10.42578125" style="49" customWidth="1"/>
    <col min="3083" max="3083" width="14.7109375" style="49" customWidth="1"/>
    <col min="3084" max="3084" width="17" style="49" customWidth="1"/>
    <col min="3085" max="3085" width="33.85546875" style="49" customWidth="1"/>
    <col min="3086" max="3326" width="9.140625" style="49"/>
    <col min="3327" max="3327" width="16.85546875" style="49" customWidth="1"/>
    <col min="3328" max="3328" width="8.85546875" style="49" customWidth="1"/>
    <col min="3329" max="3329" width="1.140625" style="49" customWidth="1"/>
    <col min="3330" max="3330" width="25.140625" style="49" customWidth="1"/>
    <col min="3331" max="3331" width="10.85546875" style="49" customWidth="1"/>
    <col min="3332" max="3333" width="16.85546875" style="49" customWidth="1"/>
    <col min="3334" max="3334" width="15" style="49" customWidth="1"/>
    <col min="3335" max="3335" width="4" style="49" customWidth="1"/>
    <col min="3336" max="3336" width="11.85546875" style="49" customWidth="1"/>
    <col min="3337" max="3337" width="21.85546875" style="49" customWidth="1"/>
    <col min="3338" max="3338" width="10.42578125" style="49" customWidth="1"/>
    <col min="3339" max="3339" width="14.7109375" style="49" customWidth="1"/>
    <col min="3340" max="3340" width="17" style="49" customWidth="1"/>
    <col min="3341" max="3341" width="33.85546875" style="49" customWidth="1"/>
    <col min="3342" max="3582" width="9.140625" style="49"/>
    <col min="3583" max="3583" width="16.85546875" style="49" customWidth="1"/>
    <col min="3584" max="3584" width="8.85546875" style="49" customWidth="1"/>
    <col min="3585" max="3585" width="1.140625" style="49" customWidth="1"/>
    <col min="3586" max="3586" width="25.140625" style="49" customWidth="1"/>
    <col min="3587" max="3587" width="10.85546875" style="49" customWidth="1"/>
    <col min="3588" max="3589" width="16.85546875" style="49" customWidth="1"/>
    <col min="3590" max="3590" width="15" style="49" customWidth="1"/>
    <col min="3591" max="3591" width="4" style="49" customWidth="1"/>
    <col min="3592" max="3592" width="11.85546875" style="49" customWidth="1"/>
    <col min="3593" max="3593" width="21.85546875" style="49" customWidth="1"/>
    <col min="3594" max="3594" width="10.42578125" style="49" customWidth="1"/>
    <col min="3595" max="3595" width="14.7109375" style="49" customWidth="1"/>
    <col min="3596" max="3596" width="17" style="49" customWidth="1"/>
    <col min="3597" max="3597" width="33.85546875" style="49" customWidth="1"/>
    <col min="3598" max="3838" width="9.140625" style="49"/>
    <col min="3839" max="3839" width="16.85546875" style="49" customWidth="1"/>
    <col min="3840" max="3840" width="8.85546875" style="49" customWidth="1"/>
    <col min="3841" max="3841" width="1.140625" style="49" customWidth="1"/>
    <col min="3842" max="3842" width="25.140625" style="49" customWidth="1"/>
    <col min="3843" max="3843" width="10.85546875" style="49" customWidth="1"/>
    <col min="3844" max="3845" width="16.85546875" style="49" customWidth="1"/>
    <col min="3846" max="3846" width="15" style="49" customWidth="1"/>
    <col min="3847" max="3847" width="4" style="49" customWidth="1"/>
    <col min="3848" max="3848" width="11.85546875" style="49" customWidth="1"/>
    <col min="3849" max="3849" width="21.85546875" style="49" customWidth="1"/>
    <col min="3850" max="3850" width="10.42578125" style="49" customWidth="1"/>
    <col min="3851" max="3851" width="14.7109375" style="49" customWidth="1"/>
    <col min="3852" max="3852" width="17" style="49" customWidth="1"/>
    <col min="3853" max="3853" width="33.85546875" style="49" customWidth="1"/>
    <col min="3854" max="4094" width="9.140625" style="49"/>
    <col min="4095" max="4095" width="16.85546875" style="49" customWidth="1"/>
    <col min="4096" max="4096" width="8.85546875" style="49" customWidth="1"/>
    <col min="4097" max="4097" width="1.140625" style="49" customWidth="1"/>
    <col min="4098" max="4098" width="25.140625" style="49" customWidth="1"/>
    <col min="4099" max="4099" width="10.85546875" style="49" customWidth="1"/>
    <col min="4100" max="4101" width="16.85546875" style="49" customWidth="1"/>
    <col min="4102" max="4102" width="15" style="49" customWidth="1"/>
    <col min="4103" max="4103" width="4" style="49" customWidth="1"/>
    <col min="4104" max="4104" width="11.85546875" style="49" customWidth="1"/>
    <col min="4105" max="4105" width="21.85546875" style="49" customWidth="1"/>
    <col min="4106" max="4106" width="10.42578125" style="49" customWidth="1"/>
    <col min="4107" max="4107" width="14.7109375" style="49" customWidth="1"/>
    <col min="4108" max="4108" width="17" style="49" customWidth="1"/>
    <col min="4109" max="4109" width="33.85546875" style="49" customWidth="1"/>
    <col min="4110" max="4350" width="9.140625" style="49"/>
    <col min="4351" max="4351" width="16.85546875" style="49" customWidth="1"/>
    <col min="4352" max="4352" width="8.85546875" style="49" customWidth="1"/>
    <col min="4353" max="4353" width="1.140625" style="49" customWidth="1"/>
    <col min="4354" max="4354" width="25.140625" style="49" customWidth="1"/>
    <col min="4355" max="4355" width="10.85546875" style="49" customWidth="1"/>
    <col min="4356" max="4357" width="16.85546875" style="49" customWidth="1"/>
    <col min="4358" max="4358" width="15" style="49" customWidth="1"/>
    <col min="4359" max="4359" width="4" style="49" customWidth="1"/>
    <col min="4360" max="4360" width="11.85546875" style="49" customWidth="1"/>
    <col min="4361" max="4361" width="21.85546875" style="49" customWidth="1"/>
    <col min="4362" max="4362" width="10.42578125" style="49" customWidth="1"/>
    <col min="4363" max="4363" width="14.7109375" style="49" customWidth="1"/>
    <col min="4364" max="4364" width="17" style="49" customWidth="1"/>
    <col min="4365" max="4365" width="33.85546875" style="49" customWidth="1"/>
    <col min="4366" max="4606" width="9.140625" style="49"/>
    <col min="4607" max="4607" width="16.85546875" style="49" customWidth="1"/>
    <col min="4608" max="4608" width="8.85546875" style="49" customWidth="1"/>
    <col min="4609" max="4609" width="1.140625" style="49" customWidth="1"/>
    <col min="4610" max="4610" width="25.140625" style="49" customWidth="1"/>
    <col min="4611" max="4611" width="10.85546875" style="49" customWidth="1"/>
    <col min="4612" max="4613" width="16.85546875" style="49" customWidth="1"/>
    <col min="4614" max="4614" width="15" style="49" customWidth="1"/>
    <col min="4615" max="4615" width="4" style="49" customWidth="1"/>
    <col min="4616" max="4616" width="11.85546875" style="49" customWidth="1"/>
    <col min="4617" max="4617" width="21.85546875" style="49" customWidth="1"/>
    <col min="4618" max="4618" width="10.42578125" style="49" customWidth="1"/>
    <col min="4619" max="4619" width="14.7109375" style="49" customWidth="1"/>
    <col min="4620" max="4620" width="17" style="49" customWidth="1"/>
    <col min="4621" max="4621" width="33.85546875" style="49" customWidth="1"/>
    <col min="4622" max="4862" width="9.140625" style="49"/>
    <col min="4863" max="4863" width="16.85546875" style="49" customWidth="1"/>
    <col min="4864" max="4864" width="8.85546875" style="49" customWidth="1"/>
    <col min="4865" max="4865" width="1.140625" style="49" customWidth="1"/>
    <col min="4866" max="4866" width="25.140625" style="49" customWidth="1"/>
    <col min="4867" max="4867" width="10.85546875" style="49" customWidth="1"/>
    <col min="4868" max="4869" width="16.85546875" style="49" customWidth="1"/>
    <col min="4870" max="4870" width="15" style="49" customWidth="1"/>
    <col min="4871" max="4871" width="4" style="49" customWidth="1"/>
    <col min="4872" max="4872" width="11.85546875" style="49" customWidth="1"/>
    <col min="4873" max="4873" width="21.85546875" style="49" customWidth="1"/>
    <col min="4874" max="4874" width="10.42578125" style="49" customWidth="1"/>
    <col min="4875" max="4875" width="14.7109375" style="49" customWidth="1"/>
    <col min="4876" max="4876" width="17" style="49" customWidth="1"/>
    <col min="4877" max="4877" width="33.85546875" style="49" customWidth="1"/>
    <col min="4878" max="5118" width="9.140625" style="49"/>
    <col min="5119" max="5119" width="16.85546875" style="49" customWidth="1"/>
    <col min="5120" max="5120" width="8.85546875" style="49" customWidth="1"/>
    <col min="5121" max="5121" width="1.140625" style="49" customWidth="1"/>
    <col min="5122" max="5122" width="25.140625" style="49" customWidth="1"/>
    <col min="5123" max="5123" width="10.85546875" style="49" customWidth="1"/>
    <col min="5124" max="5125" width="16.85546875" style="49" customWidth="1"/>
    <col min="5126" max="5126" width="15" style="49" customWidth="1"/>
    <col min="5127" max="5127" width="4" style="49" customWidth="1"/>
    <col min="5128" max="5128" width="11.85546875" style="49" customWidth="1"/>
    <col min="5129" max="5129" width="21.85546875" style="49" customWidth="1"/>
    <col min="5130" max="5130" width="10.42578125" style="49" customWidth="1"/>
    <col min="5131" max="5131" width="14.7109375" style="49" customWidth="1"/>
    <col min="5132" max="5132" width="17" style="49" customWidth="1"/>
    <col min="5133" max="5133" width="33.85546875" style="49" customWidth="1"/>
    <col min="5134" max="5374" width="9.140625" style="49"/>
    <col min="5375" max="5375" width="16.85546875" style="49" customWidth="1"/>
    <col min="5376" max="5376" width="8.85546875" style="49" customWidth="1"/>
    <col min="5377" max="5377" width="1.140625" style="49" customWidth="1"/>
    <col min="5378" max="5378" width="25.140625" style="49" customWidth="1"/>
    <col min="5379" max="5379" width="10.85546875" style="49" customWidth="1"/>
    <col min="5380" max="5381" width="16.85546875" style="49" customWidth="1"/>
    <col min="5382" max="5382" width="15" style="49" customWidth="1"/>
    <col min="5383" max="5383" width="4" style="49" customWidth="1"/>
    <col min="5384" max="5384" width="11.85546875" style="49" customWidth="1"/>
    <col min="5385" max="5385" width="21.85546875" style="49" customWidth="1"/>
    <col min="5386" max="5386" width="10.42578125" style="49" customWidth="1"/>
    <col min="5387" max="5387" width="14.7109375" style="49" customWidth="1"/>
    <col min="5388" max="5388" width="17" style="49" customWidth="1"/>
    <col min="5389" max="5389" width="33.85546875" style="49" customWidth="1"/>
    <col min="5390" max="5630" width="9.140625" style="49"/>
    <col min="5631" max="5631" width="16.85546875" style="49" customWidth="1"/>
    <col min="5632" max="5632" width="8.85546875" style="49" customWidth="1"/>
    <col min="5633" max="5633" width="1.140625" style="49" customWidth="1"/>
    <col min="5634" max="5634" width="25.140625" style="49" customWidth="1"/>
    <col min="5635" max="5635" width="10.85546875" style="49" customWidth="1"/>
    <col min="5636" max="5637" width="16.85546875" style="49" customWidth="1"/>
    <col min="5638" max="5638" width="15" style="49" customWidth="1"/>
    <col min="5639" max="5639" width="4" style="49" customWidth="1"/>
    <col min="5640" max="5640" width="11.85546875" style="49" customWidth="1"/>
    <col min="5641" max="5641" width="21.85546875" style="49" customWidth="1"/>
    <col min="5642" max="5642" width="10.42578125" style="49" customWidth="1"/>
    <col min="5643" max="5643" width="14.7109375" style="49" customWidth="1"/>
    <col min="5644" max="5644" width="17" style="49" customWidth="1"/>
    <col min="5645" max="5645" width="33.85546875" style="49" customWidth="1"/>
    <col min="5646" max="5886" width="9.140625" style="49"/>
    <col min="5887" max="5887" width="16.85546875" style="49" customWidth="1"/>
    <col min="5888" max="5888" width="8.85546875" style="49" customWidth="1"/>
    <col min="5889" max="5889" width="1.140625" style="49" customWidth="1"/>
    <col min="5890" max="5890" width="25.140625" style="49" customWidth="1"/>
    <col min="5891" max="5891" width="10.85546875" style="49" customWidth="1"/>
    <col min="5892" max="5893" width="16.85546875" style="49" customWidth="1"/>
    <col min="5894" max="5894" width="15" style="49" customWidth="1"/>
    <col min="5895" max="5895" width="4" style="49" customWidth="1"/>
    <col min="5896" max="5896" width="11.85546875" style="49" customWidth="1"/>
    <col min="5897" max="5897" width="21.85546875" style="49" customWidth="1"/>
    <col min="5898" max="5898" width="10.42578125" style="49" customWidth="1"/>
    <col min="5899" max="5899" width="14.7109375" style="49" customWidth="1"/>
    <col min="5900" max="5900" width="17" style="49" customWidth="1"/>
    <col min="5901" max="5901" width="33.85546875" style="49" customWidth="1"/>
    <col min="5902" max="6142" width="9.140625" style="49"/>
    <col min="6143" max="6143" width="16.85546875" style="49" customWidth="1"/>
    <col min="6144" max="6144" width="8.85546875" style="49" customWidth="1"/>
    <col min="6145" max="6145" width="1.140625" style="49" customWidth="1"/>
    <col min="6146" max="6146" width="25.140625" style="49" customWidth="1"/>
    <col min="6147" max="6147" width="10.85546875" style="49" customWidth="1"/>
    <col min="6148" max="6149" width="16.85546875" style="49" customWidth="1"/>
    <col min="6150" max="6150" width="15" style="49" customWidth="1"/>
    <col min="6151" max="6151" width="4" style="49" customWidth="1"/>
    <col min="6152" max="6152" width="11.85546875" style="49" customWidth="1"/>
    <col min="6153" max="6153" width="21.85546875" style="49" customWidth="1"/>
    <col min="6154" max="6154" width="10.42578125" style="49" customWidth="1"/>
    <col min="6155" max="6155" width="14.7109375" style="49" customWidth="1"/>
    <col min="6156" max="6156" width="17" style="49" customWidth="1"/>
    <col min="6157" max="6157" width="33.85546875" style="49" customWidth="1"/>
    <col min="6158" max="6398" width="9.140625" style="49"/>
    <col min="6399" max="6399" width="16.85546875" style="49" customWidth="1"/>
    <col min="6400" max="6400" width="8.85546875" style="49" customWidth="1"/>
    <col min="6401" max="6401" width="1.140625" style="49" customWidth="1"/>
    <col min="6402" max="6402" width="25.140625" style="49" customWidth="1"/>
    <col min="6403" max="6403" width="10.85546875" style="49" customWidth="1"/>
    <col min="6404" max="6405" width="16.85546875" style="49" customWidth="1"/>
    <col min="6406" max="6406" width="15" style="49" customWidth="1"/>
    <col min="6407" max="6407" width="4" style="49" customWidth="1"/>
    <col min="6408" max="6408" width="11.85546875" style="49" customWidth="1"/>
    <col min="6409" max="6409" width="21.85546875" style="49" customWidth="1"/>
    <col min="6410" max="6410" width="10.42578125" style="49" customWidth="1"/>
    <col min="6411" max="6411" width="14.7109375" style="49" customWidth="1"/>
    <col min="6412" max="6412" width="17" style="49" customWidth="1"/>
    <col min="6413" max="6413" width="33.85546875" style="49" customWidth="1"/>
    <col min="6414" max="6654" width="9.140625" style="49"/>
    <col min="6655" max="6655" width="16.85546875" style="49" customWidth="1"/>
    <col min="6656" max="6656" width="8.85546875" style="49" customWidth="1"/>
    <col min="6657" max="6657" width="1.140625" style="49" customWidth="1"/>
    <col min="6658" max="6658" width="25.140625" style="49" customWidth="1"/>
    <col min="6659" max="6659" width="10.85546875" style="49" customWidth="1"/>
    <col min="6660" max="6661" width="16.85546875" style="49" customWidth="1"/>
    <col min="6662" max="6662" width="15" style="49" customWidth="1"/>
    <col min="6663" max="6663" width="4" style="49" customWidth="1"/>
    <col min="6664" max="6664" width="11.85546875" style="49" customWidth="1"/>
    <col min="6665" max="6665" width="21.85546875" style="49" customWidth="1"/>
    <col min="6666" max="6666" width="10.42578125" style="49" customWidth="1"/>
    <col min="6667" max="6667" width="14.7109375" style="49" customWidth="1"/>
    <col min="6668" max="6668" width="17" style="49" customWidth="1"/>
    <col min="6669" max="6669" width="33.85546875" style="49" customWidth="1"/>
    <col min="6670" max="6910" width="9.140625" style="49"/>
    <col min="6911" max="6911" width="16.85546875" style="49" customWidth="1"/>
    <col min="6912" max="6912" width="8.85546875" style="49" customWidth="1"/>
    <col min="6913" max="6913" width="1.140625" style="49" customWidth="1"/>
    <col min="6914" max="6914" width="25.140625" style="49" customWidth="1"/>
    <col min="6915" max="6915" width="10.85546875" style="49" customWidth="1"/>
    <col min="6916" max="6917" width="16.85546875" style="49" customWidth="1"/>
    <col min="6918" max="6918" width="15" style="49" customWidth="1"/>
    <col min="6919" max="6919" width="4" style="49" customWidth="1"/>
    <col min="6920" max="6920" width="11.85546875" style="49" customWidth="1"/>
    <col min="6921" max="6921" width="21.85546875" style="49" customWidth="1"/>
    <col min="6922" max="6922" width="10.42578125" style="49" customWidth="1"/>
    <col min="6923" max="6923" width="14.7109375" style="49" customWidth="1"/>
    <col min="6924" max="6924" width="17" style="49" customWidth="1"/>
    <col min="6925" max="6925" width="33.85546875" style="49" customWidth="1"/>
    <col min="6926" max="7166" width="9.140625" style="49"/>
    <col min="7167" max="7167" width="16.85546875" style="49" customWidth="1"/>
    <col min="7168" max="7168" width="8.85546875" style="49" customWidth="1"/>
    <col min="7169" max="7169" width="1.140625" style="49" customWidth="1"/>
    <col min="7170" max="7170" width="25.140625" style="49" customWidth="1"/>
    <col min="7171" max="7171" width="10.85546875" style="49" customWidth="1"/>
    <col min="7172" max="7173" width="16.85546875" style="49" customWidth="1"/>
    <col min="7174" max="7174" width="15" style="49" customWidth="1"/>
    <col min="7175" max="7175" width="4" style="49" customWidth="1"/>
    <col min="7176" max="7176" width="11.85546875" style="49" customWidth="1"/>
    <col min="7177" max="7177" width="21.85546875" style="49" customWidth="1"/>
    <col min="7178" max="7178" width="10.42578125" style="49" customWidth="1"/>
    <col min="7179" max="7179" width="14.7109375" style="49" customWidth="1"/>
    <col min="7180" max="7180" width="17" style="49" customWidth="1"/>
    <col min="7181" max="7181" width="33.85546875" style="49" customWidth="1"/>
    <col min="7182" max="7422" width="9.140625" style="49"/>
    <col min="7423" max="7423" width="16.85546875" style="49" customWidth="1"/>
    <col min="7424" max="7424" width="8.85546875" style="49" customWidth="1"/>
    <col min="7425" max="7425" width="1.140625" style="49" customWidth="1"/>
    <col min="7426" max="7426" width="25.140625" style="49" customWidth="1"/>
    <col min="7427" max="7427" width="10.85546875" style="49" customWidth="1"/>
    <col min="7428" max="7429" width="16.85546875" style="49" customWidth="1"/>
    <col min="7430" max="7430" width="15" style="49" customWidth="1"/>
    <col min="7431" max="7431" width="4" style="49" customWidth="1"/>
    <col min="7432" max="7432" width="11.85546875" style="49" customWidth="1"/>
    <col min="7433" max="7433" width="21.85546875" style="49" customWidth="1"/>
    <col min="7434" max="7434" width="10.42578125" style="49" customWidth="1"/>
    <col min="7435" max="7435" width="14.7109375" style="49" customWidth="1"/>
    <col min="7436" max="7436" width="17" style="49" customWidth="1"/>
    <col min="7437" max="7437" width="33.85546875" style="49" customWidth="1"/>
    <col min="7438" max="7678" width="9.140625" style="49"/>
    <col min="7679" max="7679" width="16.85546875" style="49" customWidth="1"/>
    <col min="7680" max="7680" width="8.85546875" style="49" customWidth="1"/>
    <col min="7681" max="7681" width="1.140625" style="49" customWidth="1"/>
    <col min="7682" max="7682" width="25.140625" style="49" customWidth="1"/>
    <col min="7683" max="7683" width="10.85546875" style="49" customWidth="1"/>
    <col min="7684" max="7685" width="16.85546875" style="49" customWidth="1"/>
    <col min="7686" max="7686" width="15" style="49" customWidth="1"/>
    <col min="7687" max="7687" width="4" style="49" customWidth="1"/>
    <col min="7688" max="7688" width="11.85546875" style="49" customWidth="1"/>
    <col min="7689" max="7689" width="21.85546875" style="49" customWidth="1"/>
    <col min="7690" max="7690" width="10.42578125" style="49" customWidth="1"/>
    <col min="7691" max="7691" width="14.7109375" style="49" customWidth="1"/>
    <col min="7692" max="7692" width="17" style="49" customWidth="1"/>
    <col min="7693" max="7693" width="33.85546875" style="49" customWidth="1"/>
    <col min="7694" max="7934" width="9.140625" style="49"/>
    <col min="7935" max="7935" width="16.85546875" style="49" customWidth="1"/>
    <col min="7936" max="7936" width="8.85546875" style="49" customWidth="1"/>
    <col min="7937" max="7937" width="1.140625" style="49" customWidth="1"/>
    <col min="7938" max="7938" width="25.140625" style="49" customWidth="1"/>
    <col min="7939" max="7939" width="10.85546875" style="49" customWidth="1"/>
    <col min="7940" max="7941" width="16.85546875" style="49" customWidth="1"/>
    <col min="7942" max="7942" width="15" style="49" customWidth="1"/>
    <col min="7943" max="7943" width="4" style="49" customWidth="1"/>
    <col min="7944" max="7944" width="11.85546875" style="49" customWidth="1"/>
    <col min="7945" max="7945" width="21.85546875" style="49" customWidth="1"/>
    <col min="7946" max="7946" width="10.42578125" style="49" customWidth="1"/>
    <col min="7947" max="7947" width="14.7109375" style="49" customWidth="1"/>
    <col min="7948" max="7948" width="17" style="49" customWidth="1"/>
    <col min="7949" max="7949" width="33.85546875" style="49" customWidth="1"/>
    <col min="7950" max="8190" width="9.140625" style="49"/>
    <col min="8191" max="8191" width="16.85546875" style="49" customWidth="1"/>
    <col min="8192" max="8192" width="8.85546875" style="49" customWidth="1"/>
    <col min="8193" max="8193" width="1.140625" style="49" customWidth="1"/>
    <col min="8194" max="8194" width="25.140625" style="49" customWidth="1"/>
    <col min="8195" max="8195" width="10.85546875" style="49" customWidth="1"/>
    <col min="8196" max="8197" width="16.85546875" style="49" customWidth="1"/>
    <col min="8198" max="8198" width="15" style="49" customWidth="1"/>
    <col min="8199" max="8199" width="4" style="49" customWidth="1"/>
    <col min="8200" max="8200" width="11.85546875" style="49" customWidth="1"/>
    <col min="8201" max="8201" width="21.85546875" style="49" customWidth="1"/>
    <col min="8202" max="8202" width="10.42578125" style="49" customWidth="1"/>
    <col min="8203" max="8203" width="14.7109375" style="49" customWidth="1"/>
    <col min="8204" max="8204" width="17" style="49" customWidth="1"/>
    <col min="8205" max="8205" width="33.85546875" style="49" customWidth="1"/>
    <col min="8206" max="8446" width="9.140625" style="49"/>
    <col min="8447" max="8447" width="16.85546875" style="49" customWidth="1"/>
    <col min="8448" max="8448" width="8.85546875" style="49" customWidth="1"/>
    <col min="8449" max="8449" width="1.140625" style="49" customWidth="1"/>
    <col min="8450" max="8450" width="25.140625" style="49" customWidth="1"/>
    <col min="8451" max="8451" width="10.85546875" style="49" customWidth="1"/>
    <col min="8452" max="8453" width="16.85546875" style="49" customWidth="1"/>
    <col min="8454" max="8454" width="15" style="49" customWidth="1"/>
    <col min="8455" max="8455" width="4" style="49" customWidth="1"/>
    <col min="8456" max="8456" width="11.85546875" style="49" customWidth="1"/>
    <col min="8457" max="8457" width="21.85546875" style="49" customWidth="1"/>
    <col min="8458" max="8458" width="10.42578125" style="49" customWidth="1"/>
    <col min="8459" max="8459" width="14.7109375" style="49" customWidth="1"/>
    <col min="8460" max="8460" width="17" style="49" customWidth="1"/>
    <col min="8461" max="8461" width="33.85546875" style="49" customWidth="1"/>
    <col min="8462" max="8702" width="9.140625" style="49"/>
    <col min="8703" max="8703" width="16.85546875" style="49" customWidth="1"/>
    <col min="8704" max="8704" width="8.85546875" style="49" customWidth="1"/>
    <col min="8705" max="8705" width="1.140625" style="49" customWidth="1"/>
    <col min="8706" max="8706" width="25.140625" style="49" customWidth="1"/>
    <col min="8707" max="8707" width="10.85546875" style="49" customWidth="1"/>
    <col min="8708" max="8709" width="16.85546875" style="49" customWidth="1"/>
    <col min="8710" max="8710" width="15" style="49" customWidth="1"/>
    <col min="8711" max="8711" width="4" style="49" customWidth="1"/>
    <col min="8712" max="8712" width="11.85546875" style="49" customWidth="1"/>
    <col min="8713" max="8713" width="21.85546875" style="49" customWidth="1"/>
    <col min="8714" max="8714" width="10.42578125" style="49" customWidth="1"/>
    <col min="8715" max="8715" width="14.7109375" style="49" customWidth="1"/>
    <col min="8716" max="8716" width="17" style="49" customWidth="1"/>
    <col min="8717" max="8717" width="33.85546875" style="49" customWidth="1"/>
    <col min="8718" max="8958" width="9.140625" style="49"/>
    <col min="8959" max="8959" width="16.85546875" style="49" customWidth="1"/>
    <col min="8960" max="8960" width="8.85546875" style="49" customWidth="1"/>
    <col min="8961" max="8961" width="1.140625" style="49" customWidth="1"/>
    <col min="8962" max="8962" width="25.140625" style="49" customWidth="1"/>
    <col min="8963" max="8963" width="10.85546875" style="49" customWidth="1"/>
    <col min="8964" max="8965" width="16.85546875" style="49" customWidth="1"/>
    <col min="8966" max="8966" width="15" style="49" customWidth="1"/>
    <col min="8967" max="8967" width="4" style="49" customWidth="1"/>
    <col min="8968" max="8968" width="11.85546875" style="49" customWidth="1"/>
    <col min="8969" max="8969" width="21.85546875" style="49" customWidth="1"/>
    <col min="8970" max="8970" width="10.42578125" style="49" customWidth="1"/>
    <col min="8971" max="8971" width="14.7109375" style="49" customWidth="1"/>
    <col min="8972" max="8972" width="17" style="49" customWidth="1"/>
    <col min="8973" max="8973" width="33.85546875" style="49" customWidth="1"/>
    <col min="8974" max="9214" width="9.140625" style="49"/>
    <col min="9215" max="9215" width="16.85546875" style="49" customWidth="1"/>
    <col min="9216" max="9216" width="8.85546875" style="49" customWidth="1"/>
    <col min="9217" max="9217" width="1.140625" style="49" customWidth="1"/>
    <col min="9218" max="9218" width="25.140625" style="49" customWidth="1"/>
    <col min="9219" max="9219" width="10.85546875" style="49" customWidth="1"/>
    <col min="9220" max="9221" width="16.85546875" style="49" customWidth="1"/>
    <col min="9222" max="9222" width="15" style="49" customWidth="1"/>
    <col min="9223" max="9223" width="4" style="49" customWidth="1"/>
    <col min="9224" max="9224" width="11.85546875" style="49" customWidth="1"/>
    <col min="9225" max="9225" width="21.85546875" style="49" customWidth="1"/>
    <col min="9226" max="9226" width="10.42578125" style="49" customWidth="1"/>
    <col min="9227" max="9227" width="14.7109375" style="49" customWidth="1"/>
    <col min="9228" max="9228" width="17" style="49" customWidth="1"/>
    <col min="9229" max="9229" width="33.85546875" style="49" customWidth="1"/>
    <col min="9230" max="9470" width="9.140625" style="49"/>
    <col min="9471" max="9471" width="16.85546875" style="49" customWidth="1"/>
    <col min="9472" max="9472" width="8.85546875" style="49" customWidth="1"/>
    <col min="9473" max="9473" width="1.140625" style="49" customWidth="1"/>
    <col min="9474" max="9474" width="25.140625" style="49" customWidth="1"/>
    <col min="9475" max="9475" width="10.85546875" style="49" customWidth="1"/>
    <col min="9476" max="9477" width="16.85546875" style="49" customWidth="1"/>
    <col min="9478" max="9478" width="15" style="49" customWidth="1"/>
    <col min="9479" max="9479" width="4" style="49" customWidth="1"/>
    <col min="9480" max="9480" width="11.85546875" style="49" customWidth="1"/>
    <col min="9481" max="9481" width="21.85546875" style="49" customWidth="1"/>
    <col min="9482" max="9482" width="10.42578125" style="49" customWidth="1"/>
    <col min="9483" max="9483" width="14.7109375" style="49" customWidth="1"/>
    <col min="9484" max="9484" width="17" style="49" customWidth="1"/>
    <col min="9485" max="9485" width="33.85546875" style="49" customWidth="1"/>
    <col min="9486" max="9726" width="9.140625" style="49"/>
    <col min="9727" max="9727" width="16.85546875" style="49" customWidth="1"/>
    <col min="9728" max="9728" width="8.85546875" style="49" customWidth="1"/>
    <col min="9729" max="9729" width="1.140625" style="49" customWidth="1"/>
    <col min="9730" max="9730" width="25.140625" style="49" customWidth="1"/>
    <col min="9731" max="9731" width="10.85546875" style="49" customWidth="1"/>
    <col min="9732" max="9733" width="16.85546875" style="49" customWidth="1"/>
    <col min="9734" max="9734" width="15" style="49" customWidth="1"/>
    <col min="9735" max="9735" width="4" style="49" customWidth="1"/>
    <col min="9736" max="9736" width="11.85546875" style="49" customWidth="1"/>
    <col min="9737" max="9737" width="21.85546875" style="49" customWidth="1"/>
    <col min="9738" max="9738" width="10.42578125" style="49" customWidth="1"/>
    <col min="9739" max="9739" width="14.7109375" style="49" customWidth="1"/>
    <col min="9740" max="9740" width="17" style="49" customWidth="1"/>
    <col min="9741" max="9741" width="33.85546875" style="49" customWidth="1"/>
    <col min="9742" max="9982" width="9.140625" style="49"/>
    <col min="9983" max="9983" width="16.85546875" style="49" customWidth="1"/>
    <col min="9984" max="9984" width="8.85546875" style="49" customWidth="1"/>
    <col min="9985" max="9985" width="1.140625" style="49" customWidth="1"/>
    <col min="9986" max="9986" width="25.140625" style="49" customWidth="1"/>
    <col min="9987" max="9987" width="10.85546875" style="49" customWidth="1"/>
    <col min="9988" max="9989" width="16.85546875" style="49" customWidth="1"/>
    <col min="9990" max="9990" width="15" style="49" customWidth="1"/>
    <col min="9991" max="9991" width="4" style="49" customWidth="1"/>
    <col min="9992" max="9992" width="11.85546875" style="49" customWidth="1"/>
    <col min="9993" max="9993" width="21.85546875" style="49" customWidth="1"/>
    <col min="9994" max="9994" width="10.42578125" style="49" customWidth="1"/>
    <col min="9995" max="9995" width="14.7109375" style="49" customWidth="1"/>
    <col min="9996" max="9996" width="17" style="49" customWidth="1"/>
    <col min="9997" max="9997" width="33.85546875" style="49" customWidth="1"/>
    <col min="9998" max="10238" width="9.140625" style="49"/>
    <col min="10239" max="10239" width="16.85546875" style="49" customWidth="1"/>
    <col min="10240" max="10240" width="8.85546875" style="49" customWidth="1"/>
    <col min="10241" max="10241" width="1.140625" style="49" customWidth="1"/>
    <col min="10242" max="10242" width="25.140625" style="49" customWidth="1"/>
    <col min="10243" max="10243" width="10.85546875" style="49" customWidth="1"/>
    <col min="10244" max="10245" width="16.85546875" style="49" customWidth="1"/>
    <col min="10246" max="10246" width="15" style="49" customWidth="1"/>
    <col min="10247" max="10247" width="4" style="49" customWidth="1"/>
    <col min="10248" max="10248" width="11.85546875" style="49" customWidth="1"/>
    <col min="10249" max="10249" width="21.85546875" style="49" customWidth="1"/>
    <col min="10250" max="10250" width="10.42578125" style="49" customWidth="1"/>
    <col min="10251" max="10251" width="14.7109375" style="49" customWidth="1"/>
    <col min="10252" max="10252" width="17" style="49" customWidth="1"/>
    <col min="10253" max="10253" width="33.85546875" style="49" customWidth="1"/>
    <col min="10254" max="10494" width="9.140625" style="49"/>
    <col min="10495" max="10495" width="16.85546875" style="49" customWidth="1"/>
    <col min="10496" max="10496" width="8.85546875" style="49" customWidth="1"/>
    <col min="10497" max="10497" width="1.140625" style="49" customWidth="1"/>
    <col min="10498" max="10498" width="25.140625" style="49" customWidth="1"/>
    <col min="10499" max="10499" width="10.85546875" style="49" customWidth="1"/>
    <col min="10500" max="10501" width="16.85546875" style="49" customWidth="1"/>
    <col min="10502" max="10502" width="15" style="49" customWidth="1"/>
    <col min="10503" max="10503" width="4" style="49" customWidth="1"/>
    <col min="10504" max="10504" width="11.85546875" style="49" customWidth="1"/>
    <col min="10505" max="10505" width="21.85546875" style="49" customWidth="1"/>
    <col min="10506" max="10506" width="10.42578125" style="49" customWidth="1"/>
    <col min="10507" max="10507" width="14.7109375" style="49" customWidth="1"/>
    <col min="10508" max="10508" width="17" style="49" customWidth="1"/>
    <col min="10509" max="10509" width="33.85546875" style="49" customWidth="1"/>
    <col min="10510" max="10750" width="9.140625" style="49"/>
    <col min="10751" max="10751" width="16.85546875" style="49" customWidth="1"/>
    <col min="10752" max="10752" width="8.85546875" style="49" customWidth="1"/>
    <col min="10753" max="10753" width="1.140625" style="49" customWidth="1"/>
    <col min="10754" max="10754" width="25.140625" style="49" customWidth="1"/>
    <col min="10755" max="10755" width="10.85546875" style="49" customWidth="1"/>
    <col min="10756" max="10757" width="16.85546875" style="49" customWidth="1"/>
    <col min="10758" max="10758" width="15" style="49" customWidth="1"/>
    <col min="10759" max="10759" width="4" style="49" customWidth="1"/>
    <col min="10760" max="10760" width="11.85546875" style="49" customWidth="1"/>
    <col min="10761" max="10761" width="21.85546875" style="49" customWidth="1"/>
    <col min="10762" max="10762" width="10.42578125" style="49" customWidth="1"/>
    <col min="10763" max="10763" width="14.7109375" style="49" customWidth="1"/>
    <col min="10764" max="10764" width="17" style="49" customWidth="1"/>
    <col min="10765" max="10765" width="33.85546875" style="49" customWidth="1"/>
    <col min="10766" max="11006" width="9.140625" style="49"/>
    <col min="11007" max="11007" width="16.85546875" style="49" customWidth="1"/>
    <col min="11008" max="11008" width="8.85546875" style="49" customWidth="1"/>
    <col min="11009" max="11009" width="1.140625" style="49" customWidth="1"/>
    <col min="11010" max="11010" width="25.140625" style="49" customWidth="1"/>
    <col min="11011" max="11011" width="10.85546875" style="49" customWidth="1"/>
    <col min="11012" max="11013" width="16.85546875" style="49" customWidth="1"/>
    <col min="11014" max="11014" width="15" style="49" customWidth="1"/>
    <col min="11015" max="11015" width="4" style="49" customWidth="1"/>
    <col min="11016" max="11016" width="11.85546875" style="49" customWidth="1"/>
    <col min="11017" max="11017" width="21.85546875" style="49" customWidth="1"/>
    <col min="11018" max="11018" width="10.42578125" style="49" customWidth="1"/>
    <col min="11019" max="11019" width="14.7109375" style="49" customWidth="1"/>
    <col min="11020" max="11020" width="17" style="49" customWidth="1"/>
    <col min="11021" max="11021" width="33.85546875" style="49" customWidth="1"/>
    <col min="11022" max="11262" width="9.140625" style="49"/>
    <col min="11263" max="11263" width="16.85546875" style="49" customWidth="1"/>
    <col min="11264" max="11264" width="8.85546875" style="49" customWidth="1"/>
    <col min="11265" max="11265" width="1.140625" style="49" customWidth="1"/>
    <col min="11266" max="11266" width="25.140625" style="49" customWidth="1"/>
    <col min="11267" max="11267" width="10.85546875" style="49" customWidth="1"/>
    <col min="11268" max="11269" width="16.85546875" style="49" customWidth="1"/>
    <col min="11270" max="11270" width="15" style="49" customWidth="1"/>
    <col min="11271" max="11271" width="4" style="49" customWidth="1"/>
    <col min="11272" max="11272" width="11.85546875" style="49" customWidth="1"/>
    <col min="11273" max="11273" width="21.85546875" style="49" customWidth="1"/>
    <col min="11274" max="11274" width="10.42578125" style="49" customWidth="1"/>
    <col min="11275" max="11275" width="14.7109375" style="49" customWidth="1"/>
    <col min="11276" max="11276" width="17" style="49" customWidth="1"/>
    <col min="11277" max="11277" width="33.85546875" style="49" customWidth="1"/>
    <col min="11278" max="11518" width="9.140625" style="49"/>
    <col min="11519" max="11519" width="16.85546875" style="49" customWidth="1"/>
    <col min="11520" max="11520" width="8.85546875" style="49" customWidth="1"/>
    <col min="11521" max="11521" width="1.140625" style="49" customWidth="1"/>
    <col min="11522" max="11522" width="25.140625" style="49" customWidth="1"/>
    <col min="11523" max="11523" width="10.85546875" style="49" customWidth="1"/>
    <col min="11524" max="11525" width="16.85546875" style="49" customWidth="1"/>
    <col min="11526" max="11526" width="15" style="49" customWidth="1"/>
    <col min="11527" max="11527" width="4" style="49" customWidth="1"/>
    <col min="11528" max="11528" width="11.85546875" style="49" customWidth="1"/>
    <col min="11529" max="11529" width="21.85546875" style="49" customWidth="1"/>
    <col min="11530" max="11530" width="10.42578125" style="49" customWidth="1"/>
    <col min="11531" max="11531" width="14.7109375" style="49" customWidth="1"/>
    <col min="11532" max="11532" width="17" style="49" customWidth="1"/>
    <col min="11533" max="11533" width="33.85546875" style="49" customWidth="1"/>
    <col min="11534" max="11774" width="9.140625" style="49"/>
    <col min="11775" max="11775" width="16.85546875" style="49" customWidth="1"/>
    <col min="11776" max="11776" width="8.85546875" style="49" customWidth="1"/>
    <col min="11777" max="11777" width="1.140625" style="49" customWidth="1"/>
    <col min="11778" max="11778" width="25.140625" style="49" customWidth="1"/>
    <col min="11779" max="11779" width="10.85546875" style="49" customWidth="1"/>
    <col min="11780" max="11781" width="16.85546875" style="49" customWidth="1"/>
    <col min="11782" max="11782" width="15" style="49" customWidth="1"/>
    <col min="11783" max="11783" width="4" style="49" customWidth="1"/>
    <col min="11784" max="11784" width="11.85546875" style="49" customWidth="1"/>
    <col min="11785" max="11785" width="21.85546875" style="49" customWidth="1"/>
    <col min="11786" max="11786" width="10.42578125" style="49" customWidth="1"/>
    <col min="11787" max="11787" width="14.7109375" style="49" customWidth="1"/>
    <col min="11788" max="11788" width="17" style="49" customWidth="1"/>
    <col min="11789" max="11789" width="33.85546875" style="49" customWidth="1"/>
    <col min="11790" max="12030" width="9.140625" style="49"/>
    <col min="12031" max="12031" width="16.85546875" style="49" customWidth="1"/>
    <col min="12032" max="12032" width="8.85546875" style="49" customWidth="1"/>
    <col min="12033" max="12033" width="1.140625" style="49" customWidth="1"/>
    <col min="12034" max="12034" width="25.140625" style="49" customWidth="1"/>
    <col min="12035" max="12035" width="10.85546875" style="49" customWidth="1"/>
    <col min="12036" max="12037" width="16.85546875" style="49" customWidth="1"/>
    <col min="12038" max="12038" width="15" style="49" customWidth="1"/>
    <col min="12039" max="12039" width="4" style="49" customWidth="1"/>
    <col min="12040" max="12040" width="11.85546875" style="49" customWidth="1"/>
    <col min="12041" max="12041" width="21.85546875" style="49" customWidth="1"/>
    <col min="12042" max="12042" width="10.42578125" style="49" customWidth="1"/>
    <col min="12043" max="12043" width="14.7109375" style="49" customWidth="1"/>
    <col min="12044" max="12044" width="17" style="49" customWidth="1"/>
    <col min="12045" max="12045" width="33.85546875" style="49" customWidth="1"/>
    <col min="12046" max="12286" width="9.140625" style="49"/>
    <col min="12287" max="12287" width="16.85546875" style="49" customWidth="1"/>
    <col min="12288" max="12288" width="8.85546875" style="49" customWidth="1"/>
    <col min="12289" max="12289" width="1.140625" style="49" customWidth="1"/>
    <col min="12290" max="12290" width="25.140625" style="49" customWidth="1"/>
    <col min="12291" max="12291" width="10.85546875" style="49" customWidth="1"/>
    <col min="12292" max="12293" width="16.85546875" style="49" customWidth="1"/>
    <col min="12294" max="12294" width="15" style="49" customWidth="1"/>
    <col min="12295" max="12295" width="4" style="49" customWidth="1"/>
    <col min="12296" max="12296" width="11.85546875" style="49" customWidth="1"/>
    <col min="12297" max="12297" width="21.85546875" style="49" customWidth="1"/>
    <col min="12298" max="12298" width="10.42578125" style="49" customWidth="1"/>
    <col min="12299" max="12299" width="14.7109375" style="49" customWidth="1"/>
    <col min="12300" max="12300" width="17" style="49" customWidth="1"/>
    <col min="12301" max="12301" width="33.85546875" style="49" customWidth="1"/>
    <col min="12302" max="12542" width="9.140625" style="49"/>
    <col min="12543" max="12543" width="16.85546875" style="49" customWidth="1"/>
    <col min="12544" max="12544" width="8.85546875" style="49" customWidth="1"/>
    <col min="12545" max="12545" width="1.140625" style="49" customWidth="1"/>
    <col min="12546" max="12546" width="25.140625" style="49" customWidth="1"/>
    <col min="12547" max="12547" width="10.85546875" style="49" customWidth="1"/>
    <col min="12548" max="12549" width="16.85546875" style="49" customWidth="1"/>
    <col min="12550" max="12550" width="15" style="49" customWidth="1"/>
    <col min="12551" max="12551" width="4" style="49" customWidth="1"/>
    <col min="12552" max="12552" width="11.85546875" style="49" customWidth="1"/>
    <col min="12553" max="12553" width="21.85546875" style="49" customWidth="1"/>
    <col min="12554" max="12554" width="10.42578125" style="49" customWidth="1"/>
    <col min="12555" max="12555" width="14.7109375" style="49" customWidth="1"/>
    <col min="12556" max="12556" width="17" style="49" customWidth="1"/>
    <col min="12557" max="12557" width="33.85546875" style="49" customWidth="1"/>
    <col min="12558" max="12798" width="9.140625" style="49"/>
    <col min="12799" max="12799" width="16.85546875" style="49" customWidth="1"/>
    <col min="12800" max="12800" width="8.85546875" style="49" customWidth="1"/>
    <col min="12801" max="12801" width="1.140625" style="49" customWidth="1"/>
    <col min="12802" max="12802" width="25.140625" style="49" customWidth="1"/>
    <col min="12803" max="12803" width="10.85546875" style="49" customWidth="1"/>
    <col min="12804" max="12805" width="16.85546875" style="49" customWidth="1"/>
    <col min="12806" max="12806" width="15" style="49" customWidth="1"/>
    <col min="12807" max="12807" width="4" style="49" customWidth="1"/>
    <col min="12808" max="12808" width="11.85546875" style="49" customWidth="1"/>
    <col min="12809" max="12809" width="21.85546875" style="49" customWidth="1"/>
    <col min="12810" max="12810" width="10.42578125" style="49" customWidth="1"/>
    <col min="12811" max="12811" width="14.7109375" style="49" customWidth="1"/>
    <col min="12812" max="12812" width="17" style="49" customWidth="1"/>
    <col min="12813" max="12813" width="33.85546875" style="49" customWidth="1"/>
    <col min="12814" max="13054" width="9.140625" style="49"/>
    <col min="13055" max="13055" width="16.85546875" style="49" customWidth="1"/>
    <col min="13056" max="13056" width="8.85546875" style="49" customWidth="1"/>
    <col min="13057" max="13057" width="1.140625" style="49" customWidth="1"/>
    <col min="13058" max="13058" width="25.140625" style="49" customWidth="1"/>
    <col min="13059" max="13059" width="10.85546875" style="49" customWidth="1"/>
    <col min="13060" max="13061" width="16.85546875" style="49" customWidth="1"/>
    <col min="13062" max="13062" width="15" style="49" customWidth="1"/>
    <col min="13063" max="13063" width="4" style="49" customWidth="1"/>
    <col min="13064" max="13064" width="11.85546875" style="49" customWidth="1"/>
    <col min="13065" max="13065" width="21.85546875" style="49" customWidth="1"/>
    <col min="13066" max="13066" width="10.42578125" style="49" customWidth="1"/>
    <col min="13067" max="13067" width="14.7109375" style="49" customWidth="1"/>
    <col min="13068" max="13068" width="17" style="49" customWidth="1"/>
    <col min="13069" max="13069" width="33.85546875" style="49" customWidth="1"/>
    <col min="13070" max="13310" width="9.140625" style="49"/>
    <col min="13311" max="13311" width="16.85546875" style="49" customWidth="1"/>
    <col min="13312" max="13312" width="8.85546875" style="49" customWidth="1"/>
    <col min="13313" max="13313" width="1.140625" style="49" customWidth="1"/>
    <col min="13314" max="13314" width="25.140625" style="49" customWidth="1"/>
    <col min="13315" max="13315" width="10.85546875" style="49" customWidth="1"/>
    <col min="13316" max="13317" width="16.85546875" style="49" customWidth="1"/>
    <col min="13318" max="13318" width="15" style="49" customWidth="1"/>
    <col min="13319" max="13319" width="4" style="49" customWidth="1"/>
    <col min="13320" max="13320" width="11.85546875" style="49" customWidth="1"/>
    <col min="13321" max="13321" width="21.85546875" style="49" customWidth="1"/>
    <col min="13322" max="13322" width="10.42578125" style="49" customWidth="1"/>
    <col min="13323" max="13323" width="14.7109375" style="49" customWidth="1"/>
    <col min="13324" max="13324" width="17" style="49" customWidth="1"/>
    <col min="13325" max="13325" width="33.85546875" style="49" customWidth="1"/>
    <col min="13326" max="13566" width="9.140625" style="49"/>
    <col min="13567" max="13567" width="16.85546875" style="49" customWidth="1"/>
    <col min="13568" max="13568" width="8.85546875" style="49" customWidth="1"/>
    <col min="13569" max="13569" width="1.140625" style="49" customWidth="1"/>
    <col min="13570" max="13570" width="25.140625" style="49" customWidth="1"/>
    <col min="13571" max="13571" width="10.85546875" style="49" customWidth="1"/>
    <col min="13572" max="13573" width="16.85546875" style="49" customWidth="1"/>
    <col min="13574" max="13574" width="15" style="49" customWidth="1"/>
    <col min="13575" max="13575" width="4" style="49" customWidth="1"/>
    <col min="13576" max="13576" width="11.85546875" style="49" customWidth="1"/>
    <col min="13577" max="13577" width="21.85546875" style="49" customWidth="1"/>
    <col min="13578" max="13578" width="10.42578125" style="49" customWidth="1"/>
    <col min="13579" max="13579" width="14.7109375" style="49" customWidth="1"/>
    <col min="13580" max="13580" width="17" style="49" customWidth="1"/>
    <col min="13581" max="13581" width="33.85546875" style="49" customWidth="1"/>
    <col min="13582" max="13822" width="9.140625" style="49"/>
    <col min="13823" max="13823" width="16.85546875" style="49" customWidth="1"/>
    <col min="13824" max="13824" width="8.85546875" style="49" customWidth="1"/>
    <col min="13825" max="13825" width="1.140625" style="49" customWidth="1"/>
    <col min="13826" max="13826" width="25.140625" style="49" customWidth="1"/>
    <col min="13827" max="13827" width="10.85546875" style="49" customWidth="1"/>
    <col min="13828" max="13829" width="16.85546875" style="49" customWidth="1"/>
    <col min="13830" max="13830" width="15" style="49" customWidth="1"/>
    <col min="13831" max="13831" width="4" style="49" customWidth="1"/>
    <col min="13832" max="13832" width="11.85546875" style="49" customWidth="1"/>
    <col min="13833" max="13833" width="21.85546875" style="49" customWidth="1"/>
    <col min="13834" max="13834" width="10.42578125" style="49" customWidth="1"/>
    <col min="13835" max="13835" width="14.7109375" style="49" customWidth="1"/>
    <col min="13836" max="13836" width="17" style="49" customWidth="1"/>
    <col min="13837" max="13837" width="33.85546875" style="49" customWidth="1"/>
    <col min="13838" max="14078" width="9.140625" style="49"/>
    <col min="14079" max="14079" width="16.85546875" style="49" customWidth="1"/>
    <col min="14080" max="14080" width="8.85546875" style="49" customWidth="1"/>
    <col min="14081" max="14081" width="1.140625" style="49" customWidth="1"/>
    <col min="14082" max="14082" width="25.140625" style="49" customWidth="1"/>
    <col min="14083" max="14083" width="10.85546875" style="49" customWidth="1"/>
    <col min="14084" max="14085" width="16.85546875" style="49" customWidth="1"/>
    <col min="14086" max="14086" width="15" style="49" customWidth="1"/>
    <col min="14087" max="14087" width="4" style="49" customWidth="1"/>
    <col min="14088" max="14088" width="11.85546875" style="49" customWidth="1"/>
    <col min="14089" max="14089" width="21.85546875" style="49" customWidth="1"/>
    <col min="14090" max="14090" width="10.42578125" style="49" customWidth="1"/>
    <col min="14091" max="14091" width="14.7109375" style="49" customWidth="1"/>
    <col min="14092" max="14092" width="17" style="49" customWidth="1"/>
    <col min="14093" max="14093" width="33.85546875" style="49" customWidth="1"/>
    <col min="14094" max="14334" width="9.140625" style="49"/>
    <col min="14335" max="14335" width="16.85546875" style="49" customWidth="1"/>
    <col min="14336" max="14336" width="8.85546875" style="49" customWidth="1"/>
    <col min="14337" max="14337" width="1.140625" style="49" customWidth="1"/>
    <col min="14338" max="14338" width="25.140625" style="49" customWidth="1"/>
    <col min="14339" max="14339" width="10.85546875" style="49" customWidth="1"/>
    <col min="14340" max="14341" width="16.85546875" style="49" customWidth="1"/>
    <col min="14342" max="14342" width="15" style="49" customWidth="1"/>
    <col min="14343" max="14343" width="4" style="49" customWidth="1"/>
    <col min="14344" max="14344" width="11.85546875" style="49" customWidth="1"/>
    <col min="14345" max="14345" width="21.85546875" style="49" customWidth="1"/>
    <col min="14346" max="14346" width="10.42578125" style="49" customWidth="1"/>
    <col min="14347" max="14347" width="14.7109375" style="49" customWidth="1"/>
    <col min="14348" max="14348" width="17" style="49" customWidth="1"/>
    <col min="14349" max="14349" width="33.85546875" style="49" customWidth="1"/>
    <col min="14350" max="14590" width="9.140625" style="49"/>
    <col min="14591" max="14591" width="16.85546875" style="49" customWidth="1"/>
    <col min="14592" max="14592" width="8.85546875" style="49" customWidth="1"/>
    <col min="14593" max="14593" width="1.140625" style="49" customWidth="1"/>
    <col min="14594" max="14594" width="25.140625" style="49" customWidth="1"/>
    <col min="14595" max="14595" width="10.85546875" style="49" customWidth="1"/>
    <col min="14596" max="14597" width="16.85546875" style="49" customWidth="1"/>
    <col min="14598" max="14598" width="15" style="49" customWidth="1"/>
    <col min="14599" max="14599" width="4" style="49" customWidth="1"/>
    <col min="14600" max="14600" width="11.85546875" style="49" customWidth="1"/>
    <col min="14601" max="14601" width="21.85546875" style="49" customWidth="1"/>
    <col min="14602" max="14602" width="10.42578125" style="49" customWidth="1"/>
    <col min="14603" max="14603" width="14.7109375" style="49" customWidth="1"/>
    <col min="14604" max="14604" width="17" style="49" customWidth="1"/>
    <col min="14605" max="14605" width="33.85546875" style="49" customWidth="1"/>
    <col min="14606" max="14846" width="9.140625" style="49"/>
    <col min="14847" max="14847" width="16.85546875" style="49" customWidth="1"/>
    <col min="14848" max="14848" width="8.85546875" style="49" customWidth="1"/>
    <col min="14849" max="14849" width="1.140625" style="49" customWidth="1"/>
    <col min="14850" max="14850" width="25.140625" style="49" customWidth="1"/>
    <col min="14851" max="14851" width="10.85546875" style="49" customWidth="1"/>
    <col min="14852" max="14853" width="16.85546875" style="49" customWidth="1"/>
    <col min="14854" max="14854" width="15" style="49" customWidth="1"/>
    <col min="14855" max="14855" width="4" style="49" customWidth="1"/>
    <col min="14856" max="14856" width="11.85546875" style="49" customWidth="1"/>
    <col min="14857" max="14857" width="21.85546875" style="49" customWidth="1"/>
    <col min="14858" max="14858" width="10.42578125" style="49" customWidth="1"/>
    <col min="14859" max="14859" width="14.7109375" style="49" customWidth="1"/>
    <col min="14860" max="14860" width="17" style="49" customWidth="1"/>
    <col min="14861" max="14861" width="33.85546875" style="49" customWidth="1"/>
    <col min="14862" max="15102" width="9.140625" style="49"/>
    <col min="15103" max="15103" width="16.85546875" style="49" customWidth="1"/>
    <col min="15104" max="15104" width="8.85546875" style="49" customWidth="1"/>
    <col min="15105" max="15105" width="1.140625" style="49" customWidth="1"/>
    <col min="15106" max="15106" width="25.140625" style="49" customWidth="1"/>
    <col min="15107" max="15107" width="10.85546875" style="49" customWidth="1"/>
    <col min="15108" max="15109" width="16.85546875" style="49" customWidth="1"/>
    <col min="15110" max="15110" width="15" style="49" customWidth="1"/>
    <col min="15111" max="15111" width="4" style="49" customWidth="1"/>
    <col min="15112" max="15112" width="11.85546875" style="49" customWidth="1"/>
    <col min="15113" max="15113" width="21.85546875" style="49" customWidth="1"/>
    <col min="15114" max="15114" width="10.42578125" style="49" customWidth="1"/>
    <col min="15115" max="15115" width="14.7109375" style="49" customWidth="1"/>
    <col min="15116" max="15116" width="17" style="49" customWidth="1"/>
    <col min="15117" max="15117" width="33.85546875" style="49" customWidth="1"/>
    <col min="15118" max="15358" width="9.140625" style="49"/>
    <col min="15359" max="15359" width="16.85546875" style="49" customWidth="1"/>
    <col min="15360" max="15360" width="8.85546875" style="49" customWidth="1"/>
    <col min="15361" max="15361" width="1.140625" style="49" customWidth="1"/>
    <col min="15362" max="15362" width="25.140625" style="49" customWidth="1"/>
    <col min="15363" max="15363" width="10.85546875" style="49" customWidth="1"/>
    <col min="15364" max="15365" width="16.85546875" style="49" customWidth="1"/>
    <col min="15366" max="15366" width="15" style="49" customWidth="1"/>
    <col min="15367" max="15367" width="4" style="49" customWidth="1"/>
    <col min="15368" max="15368" width="11.85546875" style="49" customWidth="1"/>
    <col min="15369" max="15369" width="21.85546875" style="49" customWidth="1"/>
    <col min="15370" max="15370" width="10.42578125" style="49" customWidth="1"/>
    <col min="15371" max="15371" width="14.7109375" style="49" customWidth="1"/>
    <col min="15372" max="15372" width="17" style="49" customWidth="1"/>
    <col min="15373" max="15373" width="33.85546875" style="49" customWidth="1"/>
    <col min="15374" max="15614" width="9.140625" style="49"/>
    <col min="15615" max="15615" width="16.85546875" style="49" customWidth="1"/>
    <col min="15616" max="15616" width="8.85546875" style="49" customWidth="1"/>
    <col min="15617" max="15617" width="1.140625" style="49" customWidth="1"/>
    <col min="15618" max="15618" width="25.140625" style="49" customWidth="1"/>
    <col min="15619" max="15619" width="10.85546875" style="49" customWidth="1"/>
    <col min="15620" max="15621" width="16.85546875" style="49" customWidth="1"/>
    <col min="15622" max="15622" width="15" style="49" customWidth="1"/>
    <col min="15623" max="15623" width="4" style="49" customWidth="1"/>
    <col min="15624" max="15624" width="11.85546875" style="49" customWidth="1"/>
    <col min="15625" max="15625" width="21.85546875" style="49" customWidth="1"/>
    <col min="15626" max="15626" width="10.42578125" style="49" customWidth="1"/>
    <col min="15627" max="15627" width="14.7109375" style="49" customWidth="1"/>
    <col min="15628" max="15628" width="17" style="49" customWidth="1"/>
    <col min="15629" max="15629" width="33.85546875" style="49" customWidth="1"/>
    <col min="15630" max="15870" width="9.140625" style="49"/>
    <col min="15871" max="15871" width="16.85546875" style="49" customWidth="1"/>
    <col min="15872" max="15872" width="8.85546875" style="49" customWidth="1"/>
    <col min="15873" max="15873" width="1.140625" style="49" customWidth="1"/>
    <col min="15874" max="15874" width="25.140625" style="49" customWidth="1"/>
    <col min="15875" max="15875" width="10.85546875" style="49" customWidth="1"/>
    <col min="15876" max="15877" width="16.85546875" style="49" customWidth="1"/>
    <col min="15878" max="15878" width="15" style="49" customWidth="1"/>
    <col min="15879" max="15879" width="4" style="49" customWidth="1"/>
    <col min="15880" max="15880" width="11.85546875" style="49" customWidth="1"/>
    <col min="15881" max="15881" width="21.85546875" style="49" customWidth="1"/>
    <col min="15882" max="15882" width="10.42578125" style="49" customWidth="1"/>
    <col min="15883" max="15883" width="14.7109375" style="49" customWidth="1"/>
    <col min="15884" max="15884" width="17" style="49" customWidth="1"/>
    <col min="15885" max="15885" width="33.85546875" style="49" customWidth="1"/>
    <col min="15886" max="16126" width="9.140625" style="49"/>
    <col min="16127" max="16127" width="16.85546875" style="49" customWidth="1"/>
    <col min="16128" max="16128" width="8.85546875" style="49" customWidth="1"/>
    <col min="16129" max="16129" width="1.140625" style="49" customWidth="1"/>
    <col min="16130" max="16130" width="25.140625" style="49" customWidth="1"/>
    <col min="16131" max="16131" width="10.85546875" style="49" customWidth="1"/>
    <col min="16132" max="16133" width="16.85546875" style="49" customWidth="1"/>
    <col min="16134" max="16134" width="15" style="49" customWidth="1"/>
    <col min="16135" max="16135" width="4" style="49" customWidth="1"/>
    <col min="16136" max="16136" width="11.85546875" style="49" customWidth="1"/>
    <col min="16137" max="16137" width="21.85546875" style="49" customWidth="1"/>
    <col min="16138" max="16138" width="10.42578125" style="49" customWidth="1"/>
    <col min="16139" max="16139" width="14.7109375" style="49" customWidth="1"/>
    <col min="16140" max="16140" width="17" style="49" customWidth="1"/>
    <col min="16141" max="16141" width="33.85546875" style="49" customWidth="1"/>
    <col min="16142" max="16384" width="9.140625" style="49"/>
  </cols>
  <sheetData>
    <row r="1" spans="1:13" ht="6" customHeight="1">
      <c r="A1" s="47" t="s">
        <v>282</v>
      </c>
      <c r="B1" s="47"/>
      <c r="C1" s="47"/>
      <c r="D1" s="47"/>
      <c r="E1" s="47"/>
      <c r="F1" s="47"/>
      <c r="G1" s="47"/>
      <c r="H1" s="47"/>
      <c r="I1" s="47"/>
      <c r="J1" s="47"/>
      <c r="K1" s="47"/>
      <c r="L1" s="48"/>
      <c r="M1" s="48"/>
    </row>
    <row r="2" spans="1:13" ht="18" customHeight="1">
      <c r="A2" s="115" t="s">
        <v>283</v>
      </c>
      <c r="B2" s="115"/>
      <c r="C2" s="66" t="s">
        <v>284</v>
      </c>
      <c r="D2" s="54"/>
      <c r="E2" s="54"/>
      <c r="F2" s="54"/>
      <c r="G2" s="54"/>
      <c r="H2" s="48"/>
      <c r="I2" s="48"/>
      <c r="J2" s="50"/>
      <c r="K2" s="50"/>
      <c r="L2" s="48"/>
      <c r="M2" s="48"/>
    </row>
    <row r="3" spans="1:13" ht="6" customHeight="1">
      <c r="A3" s="48"/>
      <c r="B3" s="48"/>
      <c r="C3" s="48"/>
      <c r="D3" s="48"/>
      <c r="E3" s="48"/>
      <c r="F3" s="48"/>
      <c r="G3" s="48"/>
      <c r="H3" s="48"/>
      <c r="I3" s="51"/>
      <c r="J3" s="52"/>
      <c r="K3" s="52"/>
      <c r="L3" s="48"/>
      <c r="M3" s="48"/>
    </row>
    <row r="4" spans="1:13" ht="18" customHeight="1">
      <c r="A4" s="115" t="s">
        <v>285</v>
      </c>
      <c r="B4" s="115"/>
      <c r="C4" s="66" t="s">
        <v>286</v>
      </c>
      <c r="D4" s="54"/>
      <c r="E4" s="51" t="s">
        <v>287</v>
      </c>
      <c r="F4" s="66" t="s">
        <v>288</v>
      </c>
      <c r="G4" s="54"/>
      <c r="J4" s="52"/>
      <c r="K4" s="52"/>
      <c r="L4" s="48"/>
      <c r="M4" s="48"/>
    </row>
    <row r="5" spans="1:13" ht="6" customHeight="1">
      <c r="A5" s="48"/>
      <c r="B5" s="48"/>
      <c r="C5" s="48"/>
      <c r="D5" s="48"/>
      <c r="E5" s="48"/>
      <c r="F5" s="54"/>
      <c r="G5" s="48"/>
      <c r="J5" s="52"/>
      <c r="K5" s="52"/>
      <c r="L5" s="48"/>
      <c r="M5" s="48"/>
    </row>
    <row r="6" spans="1:13" ht="18" customHeight="1">
      <c r="A6" s="115" t="s">
        <v>289</v>
      </c>
      <c r="B6" s="115"/>
      <c r="C6" s="66" t="s">
        <v>290</v>
      </c>
      <c r="D6" s="54"/>
      <c r="E6" s="51" t="s">
        <v>291</v>
      </c>
      <c r="F6" s="66">
        <v>2022</v>
      </c>
      <c r="G6" s="54"/>
      <c r="J6" s="52"/>
      <c r="K6" s="52"/>
      <c r="L6" s="48"/>
      <c r="M6" s="48"/>
    </row>
    <row r="7" spans="1:13" ht="6" customHeight="1">
      <c r="A7" s="48"/>
      <c r="B7" s="48"/>
      <c r="C7" s="48"/>
      <c r="D7" s="48"/>
      <c r="E7" s="48"/>
      <c r="F7" s="48"/>
      <c r="G7" s="48"/>
      <c r="H7" s="48"/>
      <c r="I7" s="116"/>
      <c r="J7" s="116"/>
      <c r="K7" s="116"/>
      <c r="L7" s="48"/>
      <c r="M7" s="48"/>
    </row>
    <row r="8" spans="1:13" ht="18" customHeight="1">
      <c r="A8" s="115" t="s">
        <v>292</v>
      </c>
      <c r="B8" s="115"/>
      <c r="C8" s="66" t="s">
        <v>293</v>
      </c>
      <c r="D8" s="54"/>
      <c r="E8" s="54"/>
      <c r="F8" s="54"/>
      <c r="G8" s="54"/>
      <c r="H8" s="48"/>
      <c r="I8" s="116"/>
      <c r="J8" s="116"/>
      <c r="K8" s="116"/>
      <c r="L8" s="48"/>
      <c r="M8" s="48"/>
    </row>
    <row r="9" spans="1:13" ht="6" customHeight="1" thickBot="1">
      <c r="A9" s="116" t="s">
        <v>282</v>
      </c>
      <c r="B9" s="116"/>
      <c r="C9" s="116"/>
      <c r="D9" s="116"/>
      <c r="E9" s="116"/>
      <c r="F9" s="116"/>
      <c r="G9" s="116"/>
      <c r="H9" s="116"/>
      <c r="I9" s="116"/>
      <c r="J9" s="116"/>
      <c r="K9" s="116"/>
      <c r="L9" s="48"/>
      <c r="M9" s="48"/>
    </row>
    <row r="10" spans="1:13" ht="18" customHeight="1" thickBot="1">
      <c r="A10" s="117" t="s">
        <v>294</v>
      </c>
      <c r="B10" s="117"/>
      <c r="C10" s="117"/>
      <c r="D10" s="117"/>
      <c r="E10" s="117" t="s">
        <v>295</v>
      </c>
      <c r="F10" s="117"/>
      <c r="G10" s="117"/>
      <c r="H10" s="117"/>
      <c r="I10" s="117"/>
      <c r="J10" s="117" t="s">
        <v>296</v>
      </c>
      <c r="K10" s="117"/>
      <c r="L10" s="117"/>
      <c r="M10" s="117"/>
    </row>
    <row r="11" spans="1:13" ht="57.95" customHeight="1" thickBot="1">
      <c r="A11" s="55" t="s">
        <v>297</v>
      </c>
      <c r="B11" s="56" t="s">
        <v>298</v>
      </c>
      <c r="C11" s="56" t="s">
        <v>299</v>
      </c>
      <c r="D11" s="56" t="s">
        <v>48</v>
      </c>
      <c r="E11" s="56" t="s">
        <v>300</v>
      </c>
      <c r="F11" s="56" t="s">
        <v>301</v>
      </c>
      <c r="G11" s="56" t="s">
        <v>302</v>
      </c>
      <c r="H11" s="56" t="s">
        <v>303</v>
      </c>
      <c r="I11" s="56" t="s">
        <v>304</v>
      </c>
      <c r="J11" s="57" t="s">
        <v>305</v>
      </c>
      <c r="K11" s="57" t="s">
        <v>306</v>
      </c>
      <c r="L11" s="56" t="s">
        <v>307</v>
      </c>
      <c r="M11" s="58" t="s">
        <v>308</v>
      </c>
    </row>
    <row r="12" spans="1:13" ht="99" customHeight="1" thickBot="1">
      <c r="A12" s="59" t="s">
        <v>309</v>
      </c>
      <c r="B12" s="60" t="s">
        <v>310</v>
      </c>
      <c r="C12" s="60" t="s">
        <v>311</v>
      </c>
      <c r="D12" s="60" t="s">
        <v>312</v>
      </c>
      <c r="E12" s="60"/>
      <c r="F12" s="60" t="s">
        <v>76</v>
      </c>
      <c r="G12" s="60"/>
      <c r="H12" s="60" t="s">
        <v>313</v>
      </c>
      <c r="I12" s="60" t="s">
        <v>314</v>
      </c>
      <c r="J12" s="61">
        <v>44593</v>
      </c>
      <c r="K12" s="61">
        <v>44926</v>
      </c>
      <c r="L12" s="60"/>
      <c r="M12" s="62"/>
    </row>
    <row r="13" spans="1:13" ht="79.5" customHeight="1" thickBot="1">
      <c r="A13" s="59" t="s">
        <v>309</v>
      </c>
      <c r="B13" s="60"/>
      <c r="C13" s="60"/>
      <c r="D13" s="60" t="s">
        <v>312</v>
      </c>
      <c r="E13" s="60"/>
      <c r="F13" s="60" t="s">
        <v>315</v>
      </c>
      <c r="G13" s="60"/>
      <c r="H13" s="60" t="s">
        <v>313</v>
      </c>
      <c r="I13" s="60" t="s">
        <v>314</v>
      </c>
      <c r="J13" s="61">
        <v>44593</v>
      </c>
      <c r="K13" s="61">
        <v>44926</v>
      </c>
      <c r="L13" s="60"/>
      <c r="M13" s="62"/>
    </row>
    <row r="14" spans="1:13" ht="115.5" customHeight="1" thickBot="1">
      <c r="A14" s="59" t="s">
        <v>309</v>
      </c>
      <c r="B14" s="60"/>
      <c r="C14" s="60"/>
      <c r="D14" s="60" t="s">
        <v>312</v>
      </c>
      <c r="E14" s="60"/>
      <c r="F14" s="60" t="s">
        <v>80</v>
      </c>
      <c r="G14" s="60"/>
      <c r="H14" s="60" t="s">
        <v>313</v>
      </c>
      <c r="I14" s="60" t="s">
        <v>314</v>
      </c>
      <c r="J14" s="61">
        <v>44593</v>
      </c>
      <c r="K14" s="61">
        <v>44926</v>
      </c>
      <c r="L14" s="60"/>
      <c r="M14" s="62"/>
    </row>
    <row r="15" spans="1:13" ht="64.5" customHeight="1" thickBot="1">
      <c r="A15" s="63" t="s">
        <v>309</v>
      </c>
      <c r="B15" s="64"/>
      <c r="C15" s="64"/>
      <c r="D15" s="64" t="s">
        <v>312</v>
      </c>
      <c r="E15" s="64"/>
      <c r="F15" s="64" t="s">
        <v>83</v>
      </c>
      <c r="G15" s="64"/>
      <c r="H15" s="64" t="s">
        <v>313</v>
      </c>
      <c r="I15" s="64" t="s">
        <v>314</v>
      </c>
      <c r="J15" s="61">
        <v>44593</v>
      </c>
      <c r="K15" s="61">
        <v>44926</v>
      </c>
      <c r="L15" s="64"/>
      <c r="M15" s="65"/>
    </row>
  </sheetData>
  <mergeCells count="9">
    <mergeCell ref="A2:B2"/>
    <mergeCell ref="A4:B4"/>
    <mergeCell ref="A9:K9"/>
    <mergeCell ref="A10:D10"/>
    <mergeCell ref="E10:I10"/>
    <mergeCell ref="J10:M10"/>
    <mergeCell ref="A6:B6"/>
    <mergeCell ref="I7:K8"/>
    <mergeCell ref="A8:B8"/>
  </mergeCells>
  <pageMargins left="0" right="0" top="0" bottom="0" header="0.5" footer="0.5"/>
  <pageSetup pageOrder="overThenDown" orientation="landscape" horizontalDpi="300" verticalDpi="300"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1"/>
  <sheetViews>
    <sheetView showGridLines="0" zoomScaleNormal="100" workbookViewId="0">
      <selection activeCell="B18" sqref="B18"/>
    </sheetView>
  </sheetViews>
  <sheetFormatPr baseColWidth="10" defaultColWidth="11.42578125" defaultRowHeight="15"/>
  <cols>
    <col min="1" max="1" width="6.28515625" style="4" customWidth="1"/>
    <col min="2" max="2" width="42.5703125" style="3" customWidth="1"/>
    <col min="3" max="4" width="9.5703125" style="3" bestFit="1" customWidth="1"/>
    <col min="5" max="5" width="9.5703125" style="4" bestFit="1" customWidth="1"/>
    <col min="6" max="6" width="9.5703125" style="4" customWidth="1"/>
    <col min="7" max="7" width="11.42578125" style="4"/>
    <col min="8" max="8" width="17.5703125" style="4" customWidth="1"/>
    <col min="9" max="9" width="18.5703125" style="4" customWidth="1"/>
    <col min="10" max="11" width="13" style="4" customWidth="1"/>
    <col min="12" max="16384" width="11.42578125" style="4"/>
  </cols>
  <sheetData>
    <row r="1" spans="1:11">
      <c r="A1" s="31"/>
      <c r="B1" s="32"/>
      <c r="C1" s="118" t="s">
        <v>316</v>
      </c>
      <c r="D1" s="118"/>
      <c r="E1" s="118"/>
      <c r="F1" s="118"/>
    </row>
    <row r="2" spans="1:11" s="3" customFormat="1" ht="30">
      <c r="A2" s="30" t="s">
        <v>33</v>
      </c>
      <c r="B2" s="30" t="s">
        <v>317</v>
      </c>
      <c r="C2" s="30" t="s">
        <v>318</v>
      </c>
      <c r="D2" s="30" t="s">
        <v>319</v>
      </c>
      <c r="E2" s="30" t="s">
        <v>320</v>
      </c>
      <c r="F2" s="33" t="s">
        <v>321</v>
      </c>
      <c r="H2" s="34" t="s">
        <v>18</v>
      </c>
      <c r="I2" t="s">
        <v>322</v>
      </c>
      <c r="J2" t="s">
        <v>323</v>
      </c>
      <c r="K2" t="s">
        <v>324</v>
      </c>
    </row>
    <row r="3" spans="1:11" ht="60">
      <c r="A3" s="28">
        <v>17853</v>
      </c>
      <c r="B3" s="4" t="s">
        <v>325</v>
      </c>
      <c r="C3" s="27" t="s">
        <v>326</v>
      </c>
      <c r="D3" s="27">
        <v>1</v>
      </c>
      <c r="E3" s="27">
        <f>1+2</f>
        <v>3</v>
      </c>
      <c r="F3" s="27">
        <f t="shared" ref="F3" si="0">4+8</f>
        <v>12</v>
      </c>
      <c r="H3" s="12">
        <v>17853</v>
      </c>
      <c r="I3">
        <v>12</v>
      </c>
      <c r="J3">
        <v>3</v>
      </c>
      <c r="K3">
        <v>1</v>
      </c>
    </row>
    <row r="4" spans="1:11">
      <c r="A4" s="28">
        <v>27967</v>
      </c>
      <c r="B4" s="4" t="s">
        <v>327</v>
      </c>
      <c r="C4" s="27">
        <v>1186</v>
      </c>
      <c r="D4" s="27">
        <v>1255</v>
      </c>
      <c r="E4" s="27">
        <f>294+429+250+143</f>
        <v>1116</v>
      </c>
      <c r="F4" s="27">
        <f>176+315+261</f>
        <v>752</v>
      </c>
      <c r="H4" s="12">
        <v>27967</v>
      </c>
      <c r="I4">
        <v>752</v>
      </c>
      <c r="J4">
        <v>1116</v>
      </c>
      <c r="K4">
        <v>1255</v>
      </c>
    </row>
    <row r="5" spans="1:11" ht="30">
      <c r="A5" s="28">
        <v>28060</v>
      </c>
      <c r="B5" s="4" t="s">
        <v>328</v>
      </c>
      <c r="C5" s="27">
        <v>148</v>
      </c>
      <c r="D5" s="27">
        <v>87</v>
      </c>
      <c r="E5" s="27">
        <f>24+49+47+41</f>
        <v>161</v>
      </c>
      <c r="F5" s="27">
        <f>22+67+68</f>
        <v>157</v>
      </c>
      <c r="H5" s="12">
        <v>28060</v>
      </c>
      <c r="I5">
        <v>157</v>
      </c>
      <c r="J5">
        <v>161</v>
      </c>
      <c r="K5">
        <v>87</v>
      </c>
    </row>
    <row r="6" spans="1:11" ht="30">
      <c r="A6" s="28">
        <v>28088</v>
      </c>
      <c r="B6" s="4" t="s">
        <v>329</v>
      </c>
      <c r="C6" s="27">
        <v>11</v>
      </c>
      <c r="D6" s="27">
        <v>10</v>
      </c>
      <c r="E6" s="27">
        <f>2+3+4+1</f>
        <v>10</v>
      </c>
      <c r="F6" s="27">
        <f>3+6+3+0</f>
        <v>12</v>
      </c>
      <c r="H6" s="12">
        <v>28088</v>
      </c>
      <c r="I6">
        <v>12</v>
      </c>
      <c r="J6">
        <v>10</v>
      </c>
      <c r="K6">
        <v>10</v>
      </c>
    </row>
    <row r="7" spans="1:11" ht="45">
      <c r="A7" s="28">
        <v>28091</v>
      </c>
      <c r="B7" s="4" t="s">
        <v>330</v>
      </c>
      <c r="C7" s="27">
        <v>75</v>
      </c>
      <c r="D7" s="27">
        <v>32</v>
      </c>
      <c r="E7" s="27">
        <f>0+12+2+8</f>
        <v>22</v>
      </c>
      <c r="F7" s="27">
        <f>0+1+0+0</f>
        <v>1</v>
      </c>
      <c r="H7" s="12">
        <v>28091</v>
      </c>
      <c r="I7">
        <v>1</v>
      </c>
      <c r="J7">
        <v>22</v>
      </c>
      <c r="K7">
        <v>32</v>
      </c>
    </row>
    <row r="8" spans="1:11">
      <c r="A8" s="28">
        <v>28093</v>
      </c>
      <c r="B8" s="4" t="s">
        <v>331</v>
      </c>
      <c r="C8" s="27">
        <v>0</v>
      </c>
      <c r="D8" s="27">
        <v>30</v>
      </c>
      <c r="E8" s="27">
        <f>0+1+0+1</f>
        <v>2</v>
      </c>
      <c r="F8" s="27">
        <f>1+2+2+0</f>
        <v>5</v>
      </c>
      <c r="H8" s="12">
        <v>28093</v>
      </c>
      <c r="I8">
        <v>5</v>
      </c>
      <c r="J8">
        <v>2</v>
      </c>
      <c r="K8">
        <v>30</v>
      </c>
    </row>
    <row r="9" spans="1:11">
      <c r="A9" s="28">
        <v>28098</v>
      </c>
      <c r="B9" s="4" t="s">
        <v>332</v>
      </c>
      <c r="C9" s="27">
        <v>12</v>
      </c>
      <c r="D9" s="27">
        <v>39</v>
      </c>
      <c r="E9" s="27">
        <f>11+18+3+11</f>
        <v>43</v>
      </c>
      <c r="F9" s="27">
        <f>18+26+9+0</f>
        <v>53</v>
      </c>
      <c r="H9" s="12">
        <v>28098</v>
      </c>
      <c r="I9">
        <v>53</v>
      </c>
      <c r="J9">
        <v>43</v>
      </c>
      <c r="K9">
        <v>39</v>
      </c>
    </row>
    <row r="10" spans="1:11">
      <c r="A10" s="28">
        <v>28103</v>
      </c>
      <c r="B10" s="4" t="s">
        <v>333</v>
      </c>
      <c r="C10" s="27">
        <v>0</v>
      </c>
      <c r="D10" s="27">
        <v>0</v>
      </c>
      <c r="E10" s="27">
        <f>0+0+0+0</f>
        <v>0</v>
      </c>
      <c r="F10" s="27">
        <f>0+0+0+0</f>
        <v>0</v>
      </c>
      <c r="H10" s="12">
        <v>28103</v>
      </c>
      <c r="I10">
        <v>0</v>
      </c>
      <c r="J10">
        <v>0</v>
      </c>
      <c r="K10">
        <v>0</v>
      </c>
    </row>
    <row r="11" spans="1:11" ht="30">
      <c r="A11" s="28">
        <v>28108</v>
      </c>
      <c r="B11" s="4" t="s">
        <v>334</v>
      </c>
      <c r="C11" s="27">
        <v>64</v>
      </c>
      <c r="D11" s="27">
        <v>63</v>
      </c>
      <c r="E11" s="27">
        <f>21+10+41+10</f>
        <v>82</v>
      </c>
      <c r="F11" s="27">
        <f>12+26+0+0</f>
        <v>38</v>
      </c>
      <c r="H11" s="12">
        <v>28108</v>
      </c>
      <c r="I11">
        <v>38</v>
      </c>
      <c r="J11">
        <v>82</v>
      </c>
      <c r="K11">
        <v>63</v>
      </c>
    </row>
    <row r="12" spans="1:11" ht="75">
      <c r="A12" s="28">
        <v>28112</v>
      </c>
      <c r="B12" s="4" t="s">
        <v>335</v>
      </c>
      <c r="C12" s="27" t="s">
        <v>326</v>
      </c>
      <c r="D12" s="27">
        <v>0</v>
      </c>
      <c r="E12" s="27">
        <f>0+0+0+0</f>
        <v>0</v>
      </c>
      <c r="F12" s="27">
        <f>1+0+0+0</f>
        <v>1</v>
      </c>
      <c r="H12" s="12">
        <v>28112</v>
      </c>
      <c r="I12">
        <v>1</v>
      </c>
      <c r="J12">
        <v>0</v>
      </c>
      <c r="K12">
        <v>0</v>
      </c>
    </row>
    <row r="13" spans="1:11">
      <c r="A13" s="28">
        <v>28124</v>
      </c>
      <c r="B13" s="4" t="s">
        <v>336</v>
      </c>
      <c r="C13" s="27">
        <v>1007</v>
      </c>
      <c r="D13" s="27">
        <v>1173</v>
      </c>
      <c r="E13" s="27">
        <f>177+464+226+551</f>
        <v>1418</v>
      </c>
      <c r="F13" s="27">
        <f>194+274+571+0</f>
        <v>1039</v>
      </c>
      <c r="H13" s="12">
        <v>28124</v>
      </c>
      <c r="I13">
        <v>1039</v>
      </c>
      <c r="J13">
        <v>1418</v>
      </c>
      <c r="K13">
        <v>1173</v>
      </c>
    </row>
    <row r="14" spans="1:11" ht="30">
      <c r="A14" s="28">
        <v>28296</v>
      </c>
      <c r="B14" s="4" t="s">
        <v>337</v>
      </c>
      <c r="C14" s="27">
        <v>26</v>
      </c>
      <c r="D14" s="27">
        <v>25</v>
      </c>
      <c r="E14" s="27">
        <f>3+3+1+0</f>
        <v>7</v>
      </c>
      <c r="F14" s="27">
        <f>0+26+9+0</f>
        <v>35</v>
      </c>
      <c r="H14" s="12">
        <v>28296</v>
      </c>
      <c r="I14">
        <v>35</v>
      </c>
      <c r="J14">
        <v>7</v>
      </c>
      <c r="K14">
        <v>25</v>
      </c>
    </row>
    <row r="15" spans="1:11">
      <c r="A15" s="28">
        <v>72146</v>
      </c>
      <c r="B15" s="4" t="s">
        <v>338</v>
      </c>
      <c r="C15" s="27" t="s">
        <v>326</v>
      </c>
      <c r="D15" s="27">
        <v>23</v>
      </c>
      <c r="E15" s="27">
        <f>8+10+22+8</f>
        <v>48</v>
      </c>
      <c r="F15" s="27">
        <f>1+7+6+0</f>
        <v>14</v>
      </c>
      <c r="H15" s="12">
        <v>72146</v>
      </c>
      <c r="I15">
        <v>14</v>
      </c>
      <c r="J15">
        <v>48</v>
      </c>
      <c r="K15">
        <v>23</v>
      </c>
    </row>
    <row r="16" spans="1:11">
      <c r="A16" s="28">
        <v>75755</v>
      </c>
      <c r="B16" s="4" t="s">
        <v>339</v>
      </c>
      <c r="C16" s="27" t="s">
        <v>326</v>
      </c>
      <c r="D16" s="27">
        <v>57434</v>
      </c>
      <c r="E16" s="27">
        <f>6114+1718+6058+26335</f>
        <v>40225</v>
      </c>
      <c r="F16" s="27">
        <f>16443+5752+12456+0</f>
        <v>34651</v>
      </c>
      <c r="H16" s="12">
        <v>75755</v>
      </c>
      <c r="I16">
        <v>34651</v>
      </c>
      <c r="J16">
        <v>40225</v>
      </c>
      <c r="K16">
        <v>57434</v>
      </c>
    </row>
    <row r="17" spans="1:11" ht="30">
      <c r="A17" s="28">
        <v>76605</v>
      </c>
      <c r="B17" s="4" t="s">
        <v>340</v>
      </c>
      <c r="C17" s="27" t="s">
        <v>326</v>
      </c>
      <c r="D17" s="27">
        <v>4</v>
      </c>
      <c r="E17" s="27">
        <f>0+0+1+0</f>
        <v>1</v>
      </c>
      <c r="F17" s="27">
        <f>0+274+6+0</f>
        <v>280</v>
      </c>
      <c r="H17" s="12">
        <v>76605</v>
      </c>
      <c r="I17">
        <v>280</v>
      </c>
      <c r="J17">
        <v>1</v>
      </c>
      <c r="K17">
        <v>4</v>
      </c>
    </row>
    <row r="18" spans="1:11" ht="45">
      <c r="A18" s="28">
        <v>76613</v>
      </c>
      <c r="B18" s="4" t="s">
        <v>341</v>
      </c>
      <c r="C18" s="27" t="s">
        <v>326</v>
      </c>
      <c r="D18" s="27">
        <v>12955</v>
      </c>
      <c r="E18" s="27">
        <f>553+373+654+786</f>
        <v>2366</v>
      </c>
      <c r="F18" s="27">
        <f>431+589+698+0</f>
        <v>1718</v>
      </c>
      <c r="H18" s="12">
        <v>76613</v>
      </c>
      <c r="I18">
        <v>1718</v>
      </c>
      <c r="J18">
        <v>2366</v>
      </c>
      <c r="K18">
        <v>12955</v>
      </c>
    </row>
    <row r="19" spans="1:11" ht="30">
      <c r="A19" s="29">
        <v>76619</v>
      </c>
      <c r="B19" s="4" t="s">
        <v>342</v>
      </c>
      <c r="C19" s="27" t="s">
        <v>326</v>
      </c>
      <c r="D19" s="27">
        <v>0</v>
      </c>
      <c r="E19" s="27">
        <v>0</v>
      </c>
      <c r="F19" s="27">
        <f>1+1+2+0</f>
        <v>4</v>
      </c>
      <c r="H19" s="12">
        <v>76619</v>
      </c>
      <c r="I19">
        <v>4</v>
      </c>
      <c r="J19">
        <v>0</v>
      </c>
      <c r="K19">
        <v>0</v>
      </c>
    </row>
    <row r="20" spans="1:11" ht="45">
      <c r="A20" s="28">
        <v>76809</v>
      </c>
      <c r="B20" s="4" t="s">
        <v>343</v>
      </c>
      <c r="C20" s="27" t="s">
        <v>326</v>
      </c>
      <c r="D20" s="27">
        <v>40</v>
      </c>
      <c r="E20" s="27">
        <f>15+24+3+9</f>
        <v>51</v>
      </c>
      <c r="F20" s="27">
        <f>5+1+15+0</f>
        <v>21</v>
      </c>
      <c r="H20" s="12">
        <v>76809</v>
      </c>
      <c r="I20">
        <v>21</v>
      </c>
      <c r="J20">
        <v>51</v>
      </c>
      <c r="K20">
        <v>40</v>
      </c>
    </row>
    <row r="21" spans="1:11" ht="30">
      <c r="A21" s="28">
        <v>76943</v>
      </c>
      <c r="B21" s="4" t="s">
        <v>344</v>
      </c>
      <c r="C21" s="27" t="s">
        <v>326</v>
      </c>
      <c r="D21" s="27">
        <v>30</v>
      </c>
      <c r="E21" s="27">
        <f>1+0+2+0</f>
        <v>3</v>
      </c>
      <c r="F21" s="27">
        <f>1+0+14+0</f>
        <v>15</v>
      </c>
      <c r="H21" s="12">
        <v>76943</v>
      </c>
      <c r="I21">
        <v>15</v>
      </c>
      <c r="J21">
        <v>3</v>
      </c>
      <c r="K21">
        <v>30</v>
      </c>
    </row>
    <row r="22" spans="1:11" ht="30">
      <c r="A22" s="28">
        <v>76945</v>
      </c>
      <c r="B22" s="4" t="s">
        <v>345</v>
      </c>
      <c r="C22" s="27" t="s">
        <v>326</v>
      </c>
      <c r="D22" s="27">
        <v>330</v>
      </c>
      <c r="E22" s="27">
        <f>21+43+51+64</f>
        <v>179</v>
      </c>
      <c r="F22" s="27">
        <f>39+79+48+0</f>
        <v>166</v>
      </c>
      <c r="H22" s="12">
        <v>76945</v>
      </c>
      <c r="I22">
        <v>166</v>
      </c>
      <c r="J22">
        <v>179</v>
      </c>
      <c r="K22">
        <v>330</v>
      </c>
    </row>
    <row r="23" spans="1:11" ht="75">
      <c r="A23" s="28">
        <v>76947</v>
      </c>
      <c r="B23" s="4" t="s">
        <v>346</v>
      </c>
      <c r="C23" s="27" t="s">
        <v>326</v>
      </c>
      <c r="D23" s="27">
        <v>0</v>
      </c>
      <c r="E23" s="27">
        <f>0+0+0+0</f>
        <v>0</v>
      </c>
      <c r="F23" s="27">
        <f>0+0+2+0</f>
        <v>2</v>
      </c>
      <c r="H23" s="12">
        <v>76947</v>
      </c>
      <c r="I23">
        <v>2</v>
      </c>
      <c r="J23">
        <v>0</v>
      </c>
      <c r="K23">
        <v>0</v>
      </c>
    </row>
    <row r="24" spans="1:11" ht="30">
      <c r="A24" s="28">
        <v>77270</v>
      </c>
      <c r="B24" s="4" t="s">
        <v>347</v>
      </c>
      <c r="C24" s="27" t="s">
        <v>326</v>
      </c>
      <c r="D24" s="27" t="s">
        <v>326</v>
      </c>
      <c r="E24" s="27">
        <f>1+0+0+0</f>
        <v>1</v>
      </c>
      <c r="F24" s="27">
        <f>0+0+0+0</f>
        <v>0</v>
      </c>
      <c r="H24" s="12">
        <v>77270</v>
      </c>
      <c r="I24">
        <v>0</v>
      </c>
      <c r="J24">
        <v>1</v>
      </c>
      <c r="K24">
        <v>0</v>
      </c>
    </row>
    <row r="25" spans="1:11">
      <c r="A25" s="28">
        <v>77774</v>
      </c>
      <c r="B25" s="4" t="s">
        <v>348</v>
      </c>
      <c r="C25" s="27" t="s">
        <v>30</v>
      </c>
      <c r="D25" s="27" t="s">
        <v>30</v>
      </c>
      <c r="E25" s="27">
        <v>0</v>
      </c>
      <c r="F25" s="27">
        <v>0</v>
      </c>
      <c r="H25" s="12">
        <v>77774</v>
      </c>
      <c r="I25">
        <v>0</v>
      </c>
      <c r="J25">
        <v>0</v>
      </c>
      <c r="K25">
        <v>0</v>
      </c>
    </row>
    <row r="26" spans="1:11">
      <c r="A26" s="28">
        <v>77779</v>
      </c>
      <c r="B26" s="4" t="s">
        <v>349</v>
      </c>
      <c r="C26" s="27" t="s">
        <v>30</v>
      </c>
      <c r="D26" s="27" t="s">
        <v>30</v>
      </c>
      <c r="E26" s="27">
        <v>0</v>
      </c>
      <c r="F26" s="27">
        <v>0</v>
      </c>
      <c r="H26" s="12">
        <v>77779</v>
      </c>
      <c r="I26">
        <v>0</v>
      </c>
      <c r="J26">
        <v>0</v>
      </c>
      <c r="K26">
        <v>0</v>
      </c>
    </row>
    <row r="27" spans="1:11">
      <c r="A27" s="26"/>
      <c r="B27" s="4" t="s">
        <v>263</v>
      </c>
      <c r="C27" s="27">
        <f>SUBTOTAL(109,Tabla4[2018])</f>
        <v>2529</v>
      </c>
      <c r="D27" s="27">
        <f>SUBTOTAL(109,Tabla4[2019])</f>
        <v>73531</v>
      </c>
      <c r="E27" s="27">
        <f>SUBTOTAL(109,Tabla4[2020])</f>
        <v>45738</v>
      </c>
      <c r="F27" s="27">
        <f>SUBTOTAL(109,Tabla4[2021-09-30])</f>
        <v>38976</v>
      </c>
      <c r="H27" s="12" t="s">
        <v>9</v>
      </c>
      <c r="I27">
        <v>38976</v>
      </c>
      <c r="J27">
        <v>45738</v>
      </c>
      <c r="K27">
        <v>73531</v>
      </c>
    </row>
    <row r="28" spans="1:11">
      <c r="H28"/>
      <c r="I28"/>
      <c r="J28"/>
    </row>
    <row r="29" spans="1:11">
      <c r="H29"/>
      <c r="I29"/>
      <c r="J29"/>
    </row>
    <row r="30" spans="1:11">
      <c r="H30"/>
      <c r="I30"/>
      <c r="J30"/>
    </row>
    <row r="31" spans="1:11">
      <c r="H31"/>
      <c r="I31"/>
      <c r="J31"/>
    </row>
    <row r="32" spans="1:11">
      <c r="H32"/>
      <c r="I32"/>
      <c r="J32"/>
    </row>
    <row r="33" spans="8:10">
      <c r="H33"/>
      <c r="I33"/>
      <c r="J33"/>
    </row>
    <row r="34" spans="8:10">
      <c r="H34"/>
      <c r="I34"/>
      <c r="J34"/>
    </row>
    <row r="35" spans="8:10">
      <c r="H35"/>
      <c r="I35"/>
      <c r="J35"/>
    </row>
    <row r="36" spans="8:10">
      <c r="H36"/>
      <c r="I36"/>
      <c r="J36"/>
    </row>
    <row r="37" spans="8:10">
      <c r="H37"/>
      <c r="I37"/>
      <c r="J37"/>
    </row>
    <row r="38" spans="8:10">
      <c r="H38"/>
      <c r="I38"/>
      <c r="J38"/>
    </row>
    <row r="39" spans="8:10">
      <c r="H39"/>
      <c r="I39"/>
      <c r="J39"/>
    </row>
    <row r="40" spans="8:10">
      <c r="H40"/>
      <c r="I40"/>
      <c r="J40"/>
    </row>
    <row r="41" spans="8:10">
      <c r="H41"/>
      <c r="I41"/>
      <c r="J41"/>
    </row>
    <row r="42" spans="8:10">
      <c r="H42"/>
      <c r="I42"/>
      <c r="J42"/>
    </row>
    <row r="43" spans="8:10">
      <c r="H43"/>
      <c r="I43"/>
      <c r="J43"/>
    </row>
    <row r="44" spans="8:10">
      <c r="H44"/>
      <c r="I44"/>
      <c r="J44"/>
    </row>
    <row r="45" spans="8:10">
      <c r="H45"/>
      <c r="I45"/>
      <c r="J45"/>
    </row>
    <row r="46" spans="8:10">
      <c r="H46"/>
      <c r="I46"/>
      <c r="J46"/>
    </row>
    <row r="47" spans="8:10">
      <c r="H47"/>
      <c r="I47"/>
      <c r="J47"/>
    </row>
    <row r="48" spans="8:10">
      <c r="H48"/>
      <c r="I48"/>
      <c r="J48"/>
    </row>
    <row r="49" spans="8:10">
      <c r="H49"/>
      <c r="I49"/>
      <c r="J49"/>
    </row>
    <row r="50" spans="8:10">
      <c r="H50"/>
      <c r="I50"/>
      <c r="J50"/>
    </row>
    <row r="51" spans="8:10">
      <c r="H51"/>
      <c r="I51"/>
      <c r="J51"/>
    </row>
  </sheetData>
  <mergeCells count="1">
    <mergeCell ref="C1:F1"/>
  </mergeCells>
  <pageMargins left="0.7" right="0.7" top="0.75" bottom="0.75" header="0.3" footer="0.3"/>
  <pageSetup orientation="portrait"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4"/>
  <sheetViews>
    <sheetView showGridLines="0" workbookViewId="0">
      <pane xSplit="2" ySplit="1" topLeftCell="C2" activePane="bottomRight" state="frozen"/>
      <selection pane="topRight" activeCell="C1" sqref="C1"/>
      <selection pane="bottomLeft" activeCell="A2" sqref="A2"/>
      <selection pane="bottomRight" activeCell="F5" sqref="F5"/>
    </sheetView>
  </sheetViews>
  <sheetFormatPr baseColWidth="10" defaultColWidth="11.42578125" defaultRowHeight="15"/>
  <cols>
    <col min="1" max="1" width="5.140625" customWidth="1"/>
    <col min="2" max="2" width="44.85546875" customWidth="1"/>
    <col min="3" max="3" width="16.42578125" customWidth="1"/>
    <col min="4" max="8" width="13.28515625" customWidth="1"/>
    <col min="9" max="9" width="14.5703125" customWidth="1"/>
    <col min="10" max="12" width="13.28515625" customWidth="1"/>
    <col min="13" max="13" width="14.85546875" customWidth="1"/>
    <col min="14" max="14" width="15.42578125" customWidth="1"/>
    <col min="15" max="15" width="13.28515625" customWidth="1"/>
  </cols>
  <sheetData>
    <row r="1" spans="1:15" ht="67.5">
      <c r="A1" s="18" t="s">
        <v>33</v>
      </c>
      <c r="B1" s="19" t="s">
        <v>350</v>
      </c>
      <c r="C1" s="18" t="s">
        <v>15</v>
      </c>
      <c r="D1" s="18" t="s">
        <v>351</v>
      </c>
      <c r="E1" s="18" t="s">
        <v>352</v>
      </c>
      <c r="F1" s="18" t="s">
        <v>353</v>
      </c>
      <c r="G1" s="18" t="s">
        <v>354</v>
      </c>
      <c r="H1" s="18" t="s">
        <v>32</v>
      </c>
      <c r="I1" s="18" t="s">
        <v>355</v>
      </c>
      <c r="J1" s="18" t="s">
        <v>356</v>
      </c>
      <c r="K1" s="18" t="s">
        <v>357</v>
      </c>
      <c r="L1" s="18" t="s">
        <v>234</v>
      </c>
      <c r="M1" s="18" t="s">
        <v>358</v>
      </c>
      <c r="N1" s="18" t="s">
        <v>359</v>
      </c>
      <c r="O1" s="18" t="s">
        <v>360</v>
      </c>
    </row>
    <row r="2" spans="1:15" ht="63.75">
      <c r="A2" s="17">
        <v>1</v>
      </c>
      <c r="B2" s="20" t="s">
        <v>361</v>
      </c>
      <c r="C2" s="24" t="s">
        <v>362</v>
      </c>
      <c r="D2" s="24" t="s">
        <v>362</v>
      </c>
      <c r="E2" s="24" t="s">
        <v>362</v>
      </c>
      <c r="F2" s="17"/>
      <c r="G2" s="17"/>
      <c r="H2" s="23"/>
      <c r="I2" s="23"/>
      <c r="J2" s="23"/>
      <c r="K2" s="23"/>
      <c r="L2" s="23"/>
      <c r="M2" s="23"/>
      <c r="N2" s="23"/>
      <c r="O2" s="23"/>
    </row>
    <row r="3" spans="1:15" ht="38.25">
      <c r="A3" s="17">
        <v>2</v>
      </c>
      <c r="B3" s="20" t="s">
        <v>363</v>
      </c>
      <c r="C3" s="24" t="s">
        <v>362</v>
      </c>
      <c r="D3" s="24" t="s">
        <v>362</v>
      </c>
      <c r="E3" s="24" t="s">
        <v>362</v>
      </c>
      <c r="F3" s="17"/>
      <c r="G3" s="17"/>
      <c r="H3" s="23"/>
      <c r="I3" s="23"/>
      <c r="J3" s="23"/>
      <c r="K3" s="23"/>
      <c r="L3" s="23"/>
      <c r="M3" s="23"/>
      <c r="N3" s="23"/>
      <c r="O3" s="23"/>
    </row>
    <row r="4" spans="1:15" ht="51">
      <c r="A4" s="17">
        <v>4</v>
      </c>
      <c r="B4" s="21" t="s">
        <v>364</v>
      </c>
      <c r="C4" s="17"/>
      <c r="D4" s="17"/>
      <c r="E4" s="17" t="s">
        <v>362</v>
      </c>
      <c r="F4" s="24" t="s">
        <v>362</v>
      </c>
      <c r="G4" s="24" t="s">
        <v>362</v>
      </c>
      <c r="H4" s="23"/>
      <c r="I4" s="23"/>
      <c r="J4" s="23"/>
      <c r="K4" s="23"/>
      <c r="L4" s="23"/>
      <c r="M4" s="23"/>
      <c r="N4" s="23"/>
      <c r="O4" s="23"/>
    </row>
    <row r="5" spans="1:15" ht="76.5">
      <c r="A5" s="17">
        <v>5</v>
      </c>
      <c r="B5" s="20" t="s">
        <v>365</v>
      </c>
      <c r="C5" s="23"/>
      <c r="D5" s="23"/>
      <c r="E5" s="17" t="s">
        <v>362</v>
      </c>
      <c r="F5" s="23"/>
      <c r="G5" s="23"/>
      <c r="H5" s="25" t="s">
        <v>362</v>
      </c>
      <c r="I5" s="25" t="s">
        <v>362</v>
      </c>
      <c r="J5" s="25" t="s">
        <v>362</v>
      </c>
      <c r="K5" s="23"/>
      <c r="L5" s="23"/>
      <c r="M5" s="23"/>
      <c r="N5" s="23"/>
      <c r="O5" s="23"/>
    </row>
    <row r="6" spans="1:15" ht="51">
      <c r="A6" s="17">
        <v>6</v>
      </c>
      <c r="B6" s="20" t="s">
        <v>366</v>
      </c>
      <c r="C6" s="23"/>
      <c r="D6" s="23"/>
      <c r="E6" s="17" t="s">
        <v>362</v>
      </c>
      <c r="F6" s="25" t="s">
        <v>362</v>
      </c>
      <c r="G6" s="23"/>
      <c r="H6" s="23"/>
      <c r="I6" s="23"/>
      <c r="J6" s="23"/>
      <c r="K6" s="25" t="s">
        <v>362</v>
      </c>
      <c r="L6" s="23"/>
      <c r="M6" s="23"/>
      <c r="N6" s="23"/>
      <c r="O6" s="23"/>
    </row>
    <row r="7" spans="1:15" ht="38.25">
      <c r="A7" s="17">
        <v>7</v>
      </c>
      <c r="B7" s="21" t="s">
        <v>367</v>
      </c>
      <c r="C7" s="23"/>
      <c r="D7" s="23"/>
      <c r="E7" s="17" t="s">
        <v>362</v>
      </c>
      <c r="F7" s="23"/>
      <c r="G7" s="25" t="s">
        <v>362</v>
      </c>
      <c r="H7" s="23"/>
      <c r="I7" s="23"/>
      <c r="J7" s="23"/>
      <c r="K7" s="23"/>
      <c r="L7" s="23"/>
      <c r="M7" s="23"/>
      <c r="N7" s="23"/>
      <c r="O7" s="23"/>
    </row>
    <row r="8" spans="1:15" ht="38.25">
      <c r="A8" s="17">
        <v>8</v>
      </c>
      <c r="B8" s="21" t="s">
        <v>368</v>
      </c>
      <c r="C8" s="23"/>
      <c r="D8" s="23"/>
      <c r="E8" s="17" t="s">
        <v>362</v>
      </c>
      <c r="F8" s="23"/>
      <c r="G8" s="25" t="s">
        <v>362</v>
      </c>
      <c r="H8" s="23"/>
      <c r="I8" s="23"/>
      <c r="J8" s="23"/>
      <c r="K8" s="23"/>
      <c r="L8" s="23" t="s">
        <v>362</v>
      </c>
      <c r="M8" s="23"/>
      <c r="N8" s="23"/>
      <c r="O8" s="23"/>
    </row>
    <row r="9" spans="1:15" ht="51">
      <c r="A9" s="17">
        <v>10</v>
      </c>
      <c r="B9" s="21" t="s">
        <v>369</v>
      </c>
      <c r="C9" s="23"/>
      <c r="D9" s="23"/>
      <c r="E9" s="17" t="s">
        <v>362</v>
      </c>
      <c r="F9" s="23"/>
      <c r="G9" s="23"/>
      <c r="H9" s="25" t="s">
        <v>362</v>
      </c>
      <c r="I9" s="25" t="s">
        <v>362</v>
      </c>
      <c r="J9" s="23"/>
      <c r="K9" s="23"/>
      <c r="L9" s="23"/>
      <c r="M9" s="23"/>
      <c r="N9" s="23"/>
      <c r="O9" s="23"/>
    </row>
    <row r="10" spans="1:15" ht="51">
      <c r="A10" s="17">
        <v>11</v>
      </c>
      <c r="B10" s="21" t="s">
        <v>370</v>
      </c>
      <c r="C10" s="23"/>
      <c r="D10" s="23"/>
      <c r="E10" s="17" t="s">
        <v>362</v>
      </c>
      <c r="F10" s="23"/>
      <c r="G10" s="23"/>
      <c r="H10" s="23"/>
      <c r="I10" s="23"/>
      <c r="J10" s="23"/>
      <c r="K10" s="23"/>
      <c r="L10" s="23"/>
      <c r="M10" s="25" t="s">
        <v>362</v>
      </c>
      <c r="N10" s="23"/>
      <c r="O10" s="23"/>
    </row>
    <row r="11" spans="1:15" ht="38.25">
      <c r="A11" s="17">
        <v>12</v>
      </c>
      <c r="B11" s="21" t="s">
        <v>371</v>
      </c>
      <c r="C11" s="23"/>
      <c r="D11" s="23"/>
      <c r="E11" s="17" t="s">
        <v>362</v>
      </c>
      <c r="F11" s="23"/>
      <c r="G11" s="23"/>
      <c r="H11" s="23"/>
      <c r="I11" s="23"/>
      <c r="J11" s="23"/>
      <c r="K11" s="23"/>
      <c r="L11" s="23"/>
      <c r="M11" s="23"/>
      <c r="N11" s="25" t="s">
        <v>362</v>
      </c>
      <c r="O11" s="23"/>
    </row>
    <row r="12" spans="1:15" ht="102">
      <c r="A12" s="17">
        <v>23</v>
      </c>
      <c r="B12" s="21" t="s">
        <v>372</v>
      </c>
      <c r="C12" s="25" t="s">
        <v>362</v>
      </c>
      <c r="D12" s="25" t="s">
        <v>362</v>
      </c>
      <c r="E12" s="24" t="s">
        <v>362</v>
      </c>
      <c r="F12" s="23"/>
      <c r="G12" s="23"/>
      <c r="H12" s="23"/>
      <c r="I12" s="23"/>
      <c r="J12" s="23"/>
      <c r="K12" s="23"/>
      <c r="L12" s="23"/>
      <c r="M12" s="25" t="s">
        <v>362</v>
      </c>
      <c r="N12" s="23"/>
      <c r="O12" s="23"/>
    </row>
    <row r="13" spans="1:15" ht="51">
      <c r="A13" s="17">
        <v>45</v>
      </c>
      <c r="B13" s="21" t="s">
        <v>373</v>
      </c>
      <c r="C13" s="25" t="s">
        <v>362</v>
      </c>
      <c r="D13" s="25" t="s">
        <v>362</v>
      </c>
      <c r="E13" s="24" t="s">
        <v>362</v>
      </c>
      <c r="F13" s="23"/>
      <c r="G13" s="23"/>
      <c r="H13" s="25" t="s">
        <v>362</v>
      </c>
      <c r="I13" s="25" t="s">
        <v>362</v>
      </c>
      <c r="J13" s="23"/>
      <c r="K13" s="23"/>
      <c r="L13" s="23"/>
      <c r="M13" s="23"/>
      <c r="N13" s="25" t="s">
        <v>362</v>
      </c>
      <c r="O13" s="23"/>
    </row>
    <row r="14" spans="1:15" ht="25.5">
      <c r="A14" s="17">
        <v>110</v>
      </c>
      <c r="B14" s="21" t="s">
        <v>374</v>
      </c>
      <c r="C14" s="23"/>
      <c r="D14" s="23"/>
      <c r="E14" s="17" t="s">
        <v>362</v>
      </c>
      <c r="F14" s="23"/>
      <c r="G14" s="23"/>
      <c r="H14" s="23"/>
      <c r="I14" s="23"/>
      <c r="J14" s="23"/>
      <c r="K14" s="23"/>
      <c r="L14" s="23"/>
      <c r="M14" s="23"/>
      <c r="N14" s="23"/>
      <c r="O14" s="25" t="s">
        <v>362</v>
      </c>
    </row>
  </sheetData>
  <pageMargins left="0.7" right="0.7" top="0.75" bottom="0.75" header="0.3" footer="0.3"/>
  <legacy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
  <sheetViews>
    <sheetView showGridLines="0" workbookViewId="0">
      <selection activeCell="D8" sqref="D8"/>
    </sheetView>
  </sheetViews>
  <sheetFormatPr baseColWidth="10" defaultColWidth="11.42578125" defaultRowHeight="15"/>
  <cols>
    <col min="1" max="1" width="7" customWidth="1"/>
    <col min="2" max="2" width="28.28515625" customWidth="1"/>
    <col min="3" max="6" width="18.140625" customWidth="1"/>
    <col min="7" max="7" width="12.28515625" customWidth="1"/>
    <col min="8" max="9" width="18.140625" customWidth="1"/>
    <col min="10" max="10" width="10.28515625" customWidth="1"/>
    <col min="11" max="11" width="15.5703125" customWidth="1"/>
    <col min="12" max="13" width="10" customWidth="1"/>
    <col min="14" max="15" width="18.140625" customWidth="1"/>
    <col min="16" max="16" width="11.42578125" customWidth="1"/>
    <col min="17" max="17" width="13.85546875" customWidth="1"/>
  </cols>
  <sheetData>
    <row r="1" spans="1:17" ht="60">
      <c r="A1" s="22" t="s">
        <v>33</v>
      </c>
      <c r="B1" s="22" t="s">
        <v>34</v>
      </c>
      <c r="C1" s="3" t="s">
        <v>25</v>
      </c>
      <c r="D1" s="3" t="s">
        <v>375</v>
      </c>
      <c r="E1" s="3" t="s">
        <v>12</v>
      </c>
      <c r="F1" s="3" t="s">
        <v>15</v>
      </c>
      <c r="G1" s="3" t="s">
        <v>10</v>
      </c>
      <c r="H1" s="3" t="s">
        <v>13</v>
      </c>
      <c r="I1" s="3" t="s">
        <v>53</v>
      </c>
      <c r="J1" s="3" t="s">
        <v>11</v>
      </c>
      <c r="K1" s="3" t="s">
        <v>352</v>
      </c>
      <c r="L1" s="3" t="s">
        <v>376</v>
      </c>
      <c r="M1" s="3" t="s">
        <v>28</v>
      </c>
      <c r="N1" s="3" t="s">
        <v>29</v>
      </c>
      <c r="O1" s="3" t="s">
        <v>27</v>
      </c>
      <c r="P1" s="3" t="s">
        <v>24</v>
      </c>
      <c r="Q1" s="3" t="s">
        <v>377</v>
      </c>
    </row>
    <row r="2" spans="1:17" ht="24.75" customHeight="1">
      <c r="A2" s="3">
        <v>1</v>
      </c>
      <c r="B2" s="4" t="s">
        <v>5</v>
      </c>
      <c r="C2" s="23" t="s">
        <v>362</v>
      </c>
      <c r="D2" s="23"/>
      <c r="E2" s="23"/>
      <c r="F2" s="23"/>
      <c r="G2" s="23"/>
      <c r="H2" s="23"/>
      <c r="I2" s="23"/>
      <c r="J2" s="23"/>
      <c r="K2" s="23" t="s">
        <v>362</v>
      </c>
      <c r="L2" s="23"/>
      <c r="M2" s="3"/>
      <c r="N2" s="23"/>
      <c r="O2" s="23"/>
      <c r="P2" s="23"/>
      <c r="Q2" s="23"/>
    </row>
    <row r="3" spans="1:17" ht="24.75" customHeight="1">
      <c r="A3" s="3">
        <v>2</v>
      </c>
      <c r="B3" s="4" t="s">
        <v>4</v>
      </c>
      <c r="C3" s="23" t="s">
        <v>362</v>
      </c>
      <c r="D3" s="23" t="s">
        <v>362</v>
      </c>
      <c r="E3" s="3"/>
      <c r="F3" s="23" t="s">
        <v>362</v>
      </c>
      <c r="G3" s="23" t="s">
        <v>362</v>
      </c>
      <c r="H3" s="23"/>
      <c r="I3" s="23"/>
      <c r="J3" s="23"/>
      <c r="K3" s="23" t="s">
        <v>362</v>
      </c>
      <c r="L3" s="23"/>
      <c r="M3" s="23"/>
      <c r="N3" s="23" t="s">
        <v>362</v>
      </c>
      <c r="O3" s="23"/>
      <c r="P3" s="23"/>
      <c r="Q3" s="23"/>
    </row>
    <row r="4" spans="1:17" ht="24.75" customHeight="1">
      <c r="A4" s="3">
        <v>3</v>
      </c>
      <c r="B4" s="4" t="s">
        <v>7</v>
      </c>
      <c r="C4" s="23" t="s">
        <v>362</v>
      </c>
      <c r="D4" s="23"/>
      <c r="E4" s="23"/>
      <c r="F4" s="23"/>
      <c r="G4" s="23"/>
      <c r="H4" s="23" t="s">
        <v>362</v>
      </c>
      <c r="I4" s="23" t="s">
        <v>362</v>
      </c>
      <c r="J4" s="23"/>
      <c r="K4" s="23" t="s">
        <v>362</v>
      </c>
      <c r="L4" s="23"/>
      <c r="M4" s="23"/>
      <c r="N4" s="23"/>
      <c r="O4" s="23"/>
      <c r="P4" s="23"/>
      <c r="Q4" s="23"/>
    </row>
    <row r="5" spans="1:17" ht="24.75" customHeight="1">
      <c r="A5" s="3">
        <v>4</v>
      </c>
      <c r="B5" s="4" t="s">
        <v>3</v>
      </c>
      <c r="C5" s="23" t="s">
        <v>362</v>
      </c>
      <c r="D5" s="23" t="s">
        <v>362</v>
      </c>
      <c r="E5" s="23"/>
      <c r="F5" s="23" t="s">
        <v>362</v>
      </c>
      <c r="G5" s="23"/>
      <c r="H5" s="23"/>
      <c r="I5" s="23"/>
      <c r="J5" s="23"/>
      <c r="K5" s="23" t="s">
        <v>362</v>
      </c>
      <c r="L5" s="23"/>
      <c r="M5" s="23" t="s">
        <v>362</v>
      </c>
      <c r="N5" s="23"/>
      <c r="O5" s="23" t="s">
        <v>362</v>
      </c>
      <c r="P5" s="23"/>
      <c r="Q5" s="23" t="s">
        <v>362</v>
      </c>
    </row>
    <row r="6" spans="1:17" ht="24.75" customHeight="1">
      <c r="A6" s="3">
        <v>5</v>
      </c>
      <c r="B6" s="4" t="s">
        <v>8</v>
      </c>
      <c r="C6" s="23" t="s">
        <v>362</v>
      </c>
      <c r="D6" s="23" t="s">
        <v>362</v>
      </c>
      <c r="E6" s="23"/>
      <c r="F6" s="23"/>
      <c r="G6" s="23" t="s">
        <v>362</v>
      </c>
      <c r="H6" s="23"/>
      <c r="I6" s="23" t="s">
        <v>362</v>
      </c>
      <c r="J6" s="23"/>
      <c r="K6" s="23" t="s">
        <v>362</v>
      </c>
      <c r="L6" s="23"/>
      <c r="M6" s="3" t="s">
        <v>362</v>
      </c>
      <c r="N6" s="23" t="s">
        <v>362</v>
      </c>
      <c r="O6" s="23"/>
      <c r="P6" s="23" t="s">
        <v>362</v>
      </c>
      <c r="Q6" s="23"/>
    </row>
    <row r="7" spans="1:17" ht="24.75" customHeight="1">
      <c r="A7" s="3">
        <v>6</v>
      </c>
      <c r="B7" s="4" t="s">
        <v>6</v>
      </c>
      <c r="C7" s="23" t="s">
        <v>362</v>
      </c>
      <c r="D7" s="23"/>
      <c r="E7" s="23"/>
      <c r="F7" s="23"/>
      <c r="G7" s="23"/>
      <c r="H7" s="23"/>
      <c r="I7" s="23"/>
      <c r="J7" s="23"/>
      <c r="K7" s="23" t="s">
        <v>362</v>
      </c>
      <c r="L7" s="23"/>
      <c r="M7" s="23"/>
      <c r="N7" s="23"/>
      <c r="O7" s="23"/>
      <c r="P7" s="23"/>
      <c r="Q7" s="23"/>
    </row>
  </sheetData>
  <dataValidations count="1">
    <dataValidation type="list" allowBlank="1" showInputMessage="1" showErrorMessage="1" sqref="B5 B7" xr:uid="{00000000-0002-0000-0700-000000000000}">
      <formula1>$A$2:$A$7</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Parámetros!$A$2:$A$8</xm:f>
          </x14:formula1>
          <xm:sqref>B2:B3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8"/>
  <sheetViews>
    <sheetView showGridLines="0" workbookViewId="0">
      <selection activeCell="A8" sqref="A8"/>
    </sheetView>
  </sheetViews>
  <sheetFormatPr baseColWidth="10" defaultColWidth="11.42578125" defaultRowHeight="15"/>
  <cols>
    <col min="1" max="1" width="46.28515625" customWidth="1"/>
    <col min="2" max="2" width="5.85546875" customWidth="1"/>
  </cols>
  <sheetData>
    <row r="1" spans="1:2">
      <c r="A1" s="103" t="s">
        <v>378</v>
      </c>
      <c r="B1" s="103" t="s">
        <v>33</v>
      </c>
    </row>
    <row r="2" spans="1:2" ht="18" customHeight="1">
      <c r="A2" s="4" t="s">
        <v>432</v>
      </c>
      <c r="B2" s="4">
        <v>1</v>
      </c>
    </row>
    <row r="3" spans="1:2" ht="18" customHeight="1">
      <c r="A3" s="4" t="s">
        <v>433</v>
      </c>
      <c r="B3" s="4">
        <v>2</v>
      </c>
    </row>
    <row r="4" spans="1:2" ht="18" customHeight="1">
      <c r="A4" s="4" t="s">
        <v>435</v>
      </c>
      <c r="B4" s="4">
        <v>3</v>
      </c>
    </row>
    <row r="5" spans="1:2" ht="18" customHeight="1">
      <c r="A5" s="4" t="s">
        <v>436</v>
      </c>
      <c r="B5" s="4">
        <v>4</v>
      </c>
    </row>
    <row r="6" spans="1:2" ht="18" customHeight="1">
      <c r="A6" s="4" t="s">
        <v>434</v>
      </c>
      <c r="B6" s="4">
        <v>5</v>
      </c>
    </row>
    <row r="7" spans="1:2" ht="18" customHeight="1">
      <c r="A7" s="4" t="s">
        <v>438</v>
      </c>
      <c r="B7" s="4">
        <v>6</v>
      </c>
    </row>
    <row r="8" spans="1:2" ht="18" customHeight="1">
      <c r="A8" s="4" t="s">
        <v>437</v>
      </c>
      <c r="B8" s="4">
        <v>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E4FF7AA3A5EE4DA2E73138C76C3EAC" ma:contentTypeVersion="17" ma:contentTypeDescription="Crear nuevo documento." ma:contentTypeScope="" ma:versionID="6629c8c53a190a10fc794fd51c0607d6">
  <xsd:schema xmlns:xsd="http://www.w3.org/2001/XMLSchema" xmlns:xs="http://www.w3.org/2001/XMLSchema" xmlns:p="http://schemas.microsoft.com/office/2006/metadata/properties" xmlns:ns2="e573e552-bd5b-49ef-b258-b37cea520cae" xmlns:ns3="caa0d3d9-ed69-4dad-a90c-fdf219a03e6b" targetNamespace="http://schemas.microsoft.com/office/2006/metadata/properties" ma:root="true" ma:fieldsID="3c4d75e0b91f36a61b8ded0f37c42f85" ns2:_="" ns3:_="">
    <xsd:import namespace="e573e552-bd5b-49ef-b258-b37cea520cae"/>
    <xsd:import namespace="caa0d3d9-ed69-4dad-a90c-fdf219a03e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Creaci_x00f3_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3e552-bd5b-49ef-b258-b37cea520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Creaci_x00f3_n" ma:index="21" nillable="true" ma:displayName="Creación" ma:description="Fecha de seguimiento" ma:format="DateOnly" ma:internalName="Creaci_x00f3_n">
      <xsd:simpleType>
        <xsd:restriction base="dms:DateTime"/>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d0af03ac-dea5-4eb1-924c-dc58198652e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a0d3d9-ed69-4dad-a90c-fdf219a03e6b"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23336fc1-41b9-4919-b257-0e267b9832de}" ma:internalName="TaxCatchAll" ma:showField="CatchAllData" ma:web="caa0d3d9-ed69-4dad-a90c-fdf219a03e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reaci_x00f3_n xmlns="e573e552-bd5b-49ef-b258-b37cea520cae" xsi:nil="true"/>
    <lcf76f155ced4ddcb4097134ff3c332f xmlns="e573e552-bd5b-49ef-b258-b37cea520cae">
      <Terms xmlns="http://schemas.microsoft.com/office/infopath/2007/PartnerControls"/>
    </lcf76f155ced4ddcb4097134ff3c332f>
    <TaxCatchAll xmlns="caa0d3d9-ed69-4dad-a90c-fdf219a03e6b" xsi:nil="true"/>
  </documentManagement>
</p:properties>
</file>

<file path=customXml/itemProps1.xml><?xml version="1.0" encoding="utf-8"?>
<ds:datastoreItem xmlns:ds="http://schemas.openxmlformats.org/officeDocument/2006/customXml" ds:itemID="{2F960452-BFE1-4FDE-8878-90BB6D2EF277}">
  <ds:schemaRefs>
    <ds:schemaRef ds:uri="http://schemas.microsoft.com/sharepoint/v3/contenttype/forms"/>
  </ds:schemaRefs>
</ds:datastoreItem>
</file>

<file path=customXml/itemProps2.xml><?xml version="1.0" encoding="utf-8"?>
<ds:datastoreItem xmlns:ds="http://schemas.openxmlformats.org/officeDocument/2006/customXml" ds:itemID="{3DC17CFB-4670-4352-82FD-A6517E26E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73e552-bd5b-49ef-b258-b37cea520cae"/>
    <ds:schemaRef ds:uri="caa0d3d9-ed69-4dad-a90c-fdf219a03e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B8B33F-B0F2-4A67-9DD2-A545E2E4CFA2}">
  <ds:schemaRefs>
    <ds:schemaRef ds:uri="http://schemas.microsoft.com/office/2006/documentManagement/types"/>
    <ds:schemaRef ds:uri="http://schemas.openxmlformats.org/package/2006/metadata/core-properties"/>
    <ds:schemaRef ds:uri="http://schemas.microsoft.com/office/infopath/2007/PartnerControls"/>
    <ds:schemaRef ds:uri="caa0d3d9-ed69-4dad-a90c-fdf219a03e6b"/>
    <ds:schemaRef ds:uri="http://schemas.microsoft.com/office/2006/metadata/properties"/>
    <ds:schemaRef ds:uri="http://purl.org/dc/elements/1.1/"/>
    <ds:schemaRef ds:uri="http://purl.org/dc/terms/"/>
    <ds:schemaRef ds:uri="e573e552-bd5b-49ef-b258-b37cea520ca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Tabla dinámica</vt:lpstr>
      <vt:lpstr>Acciones PAAC 2022</vt:lpstr>
      <vt:lpstr>Gráfico</vt:lpstr>
      <vt:lpstr>Acciones PTEP</vt:lpstr>
      <vt:lpstr>Procesos_vs._Conflictos_Interes</vt:lpstr>
      <vt:lpstr>Rendición de cuentas</vt:lpstr>
      <vt:lpstr>Estrategia_racionalización</vt:lpstr>
      <vt:lpstr>Datos de operación</vt:lpstr>
      <vt:lpstr>Agenda_riesgos</vt:lpstr>
      <vt:lpstr>Agenda_componentes</vt:lpstr>
      <vt:lpstr>Parámetros</vt:lpstr>
      <vt:lpstr>'Acciones PAAC 2022'!Títulos_a_imprimir</vt:lpstr>
      <vt:lpstr>'Acciones PTEP'!Títulos_a_imprimir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Eliana Gomez Murillo</dc:creator>
  <cp:keywords/>
  <dc:description/>
  <cp:lastModifiedBy>Eliana Gomez Murillo</cp:lastModifiedBy>
  <cp:revision/>
  <dcterms:created xsi:type="dcterms:W3CDTF">2020-11-03T20:27:15Z</dcterms:created>
  <dcterms:modified xsi:type="dcterms:W3CDTF">2023-01-06T15:05:02Z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0x010100EDE4FF7AA3A5EE4DA2E73138C76C3EAC</vt:lpwstr>
  </property>
  <property fmtid="{D5CDD505-2E9C-101B-9397-08002B2CF9AE}" pid="3" name="MediaServiceImageTags">
    <vt:lpwstr/>
  </property>
</Properties>
</file>