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charts/chart19.xml" ContentType="application/vnd.openxmlformats-officedocument.drawingml.chart+xml"/>
  <Override PartName="/xl/charts/chart18.xml" ContentType="application/vnd.openxmlformats-officedocument.drawingml.chart+xml"/>
  <Override PartName="/xl/charts/chart17.xml" ContentType="application/vnd.openxmlformats-officedocument.drawingml.chart+xml"/>
  <Override PartName="/xl/charts/chart16.xml" ContentType="application/vnd.openxmlformats-officedocument.drawingml.chart+xml"/>
  <Override PartName="/xl/charts/chart15.xml" ContentType="application/vnd.openxmlformats-officedocument.drawingml.chart+xml"/>
  <Override PartName="/xl/charts/chart14.xml" ContentType="application/vnd.openxmlformats-officedocument.drawingml.chart+xml"/>
  <Override PartName="/xl/charts/chart13.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worksheets/sheet2.xml" ContentType="application/vnd.openxmlformats-officedocument.spreadsheetml.worksheet+xml"/>
  <Override PartName="/xl/worksheets/sheet3.xml" ContentType="application/vnd.openxmlformats-officedocument.spreadsheetml.worksheet+xml"/>
  <Override PartName="/xl/charts/chart23.xml" ContentType="application/vnd.openxmlformats-officedocument.drawingml.chart+xml"/>
  <Override PartName="/xl/charts/chart12.xml" ContentType="application/vnd.openxmlformats-officedocument.drawingml.chart+xml"/>
  <Override PartName="/xl/charts/chart11.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harts/chart2.xml" ContentType="application/vnd.openxmlformats-officedocument.drawingml.chart+xml"/>
  <Override PartName="/xl/charts/chart1.xml" ContentType="application/vnd.openxmlformats-officedocument.drawingml.chart+xml"/>
  <Override PartName="/xl/charts/chart4.xml" ContentType="application/vnd.openxmlformats-officedocument.drawingml.chart+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charts/chart3.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1055" yWindow="495" windowWidth="15345" windowHeight="9435"/>
  </bookViews>
  <sheets>
    <sheet name="SIGIRS" sheetId="1" r:id="rId1"/>
    <sheet name="Resumen" sheetId="2" r:id="rId2"/>
    <sheet name="Hoja3" sheetId="3" r:id="rId3"/>
  </sheets>
  <definedNames>
    <definedName name="_xlnm._FilterDatabase" localSheetId="0" hidden="1">SIGIRS!$A$1:$DP$165</definedName>
  </definedNames>
  <calcPr calcId="125725"/>
</workbook>
</file>

<file path=xl/calcChain.xml><?xml version="1.0" encoding="utf-8"?>
<calcChain xmlns="http://schemas.openxmlformats.org/spreadsheetml/2006/main">
  <c r="V88" i="2"/>
  <c r="W87" s="1"/>
  <c r="C111"/>
  <c r="C112"/>
  <c r="C113"/>
  <c r="C115"/>
  <c r="D111"/>
  <c r="D112"/>
  <c r="D115"/>
  <c r="E111"/>
  <c r="E112"/>
  <c r="E115"/>
  <c r="C151"/>
  <c r="C152"/>
  <c r="C153"/>
  <c r="C154"/>
  <c r="C155"/>
  <c r="C156"/>
  <c r="C157"/>
  <c r="C158"/>
  <c r="D151"/>
  <c r="D152"/>
  <c r="D153"/>
  <c r="D154"/>
  <c r="D155"/>
  <c r="D156"/>
  <c r="D157"/>
  <c r="D158"/>
  <c r="D159"/>
  <c r="D68" s="1"/>
  <c r="AJ66" s="1"/>
  <c r="E151"/>
  <c r="E152"/>
  <c r="E153"/>
  <c r="E154"/>
  <c r="E155"/>
  <c r="E156"/>
  <c r="E157"/>
  <c r="E158"/>
  <c r="C170"/>
  <c r="C171"/>
  <c r="C172"/>
  <c r="C173"/>
  <c r="C174"/>
  <c r="C175"/>
  <c r="C176"/>
  <c r="C177"/>
  <c r="C178"/>
  <c r="C179"/>
  <c r="D170"/>
  <c r="D171"/>
  <c r="D180" s="1"/>
  <c r="D69" s="1"/>
  <c r="AJ67" s="1"/>
  <c r="D172"/>
  <c r="D173"/>
  <c r="D174"/>
  <c r="D175"/>
  <c r="D176"/>
  <c r="D177"/>
  <c r="D178"/>
  <c r="D179"/>
  <c r="E170"/>
  <c r="E171"/>
  <c r="E172"/>
  <c r="E174"/>
  <c r="E175"/>
  <c r="E176"/>
  <c r="E177"/>
  <c r="E178"/>
  <c r="E179"/>
  <c r="C193"/>
  <c r="C194"/>
  <c r="C195"/>
  <c r="C196"/>
  <c r="C197"/>
  <c r="C198"/>
  <c r="C199"/>
  <c r="D193"/>
  <c r="D194"/>
  <c r="D195"/>
  <c r="D196"/>
  <c r="D197"/>
  <c r="D198"/>
  <c r="D199"/>
  <c r="E193"/>
  <c r="E194"/>
  <c r="E195"/>
  <c r="E196"/>
  <c r="E197"/>
  <c r="E198"/>
  <c r="E199"/>
  <c r="C214"/>
  <c r="C215"/>
  <c r="C216"/>
  <c r="C217"/>
  <c r="C218"/>
  <c r="C219"/>
  <c r="C220"/>
  <c r="C221"/>
  <c r="C222"/>
  <c r="C223"/>
  <c r="C224"/>
  <c r="C225"/>
  <c r="C226"/>
  <c r="C227"/>
  <c r="C228"/>
  <c r="C229"/>
  <c r="C230"/>
  <c r="D214"/>
  <c r="D215"/>
  <c r="D216"/>
  <c r="D217"/>
  <c r="D218"/>
  <c r="D219"/>
  <c r="D220"/>
  <c r="D221"/>
  <c r="D222"/>
  <c r="D223"/>
  <c r="D224"/>
  <c r="D225"/>
  <c r="D226"/>
  <c r="D227"/>
  <c r="D228"/>
  <c r="D229"/>
  <c r="D230"/>
  <c r="E214"/>
  <c r="E215"/>
  <c r="E216"/>
  <c r="E217"/>
  <c r="E218"/>
  <c r="E219"/>
  <c r="E220"/>
  <c r="E221"/>
  <c r="E222"/>
  <c r="E223"/>
  <c r="E224"/>
  <c r="E225"/>
  <c r="E226"/>
  <c r="E227"/>
  <c r="E228"/>
  <c r="E229"/>
  <c r="E230"/>
  <c r="C239"/>
  <c r="C240"/>
  <c r="C241"/>
  <c r="C242"/>
  <c r="C243"/>
  <c r="C244"/>
  <c r="C245"/>
  <c r="C246"/>
  <c r="C247"/>
  <c r="C248"/>
  <c r="C249"/>
  <c r="C250"/>
  <c r="C251"/>
  <c r="C72" s="1"/>
  <c r="D239"/>
  <c r="D240"/>
  <c r="D241"/>
  <c r="D242"/>
  <c r="D243"/>
  <c r="D244"/>
  <c r="D245"/>
  <c r="D246"/>
  <c r="D247"/>
  <c r="D248"/>
  <c r="D249"/>
  <c r="D250"/>
  <c r="E239"/>
  <c r="E240"/>
  <c r="E241"/>
  <c r="E242"/>
  <c r="E243"/>
  <c r="E244"/>
  <c r="E245"/>
  <c r="E246"/>
  <c r="E247"/>
  <c r="E248"/>
  <c r="E249"/>
  <c r="E250"/>
  <c r="C89"/>
  <c r="C90"/>
  <c r="C91"/>
  <c r="C92"/>
  <c r="C93"/>
  <c r="C94"/>
  <c r="C95"/>
  <c r="C96"/>
  <c r="C97"/>
  <c r="C98"/>
  <c r="D89"/>
  <c r="D90"/>
  <c r="D91"/>
  <c r="D92"/>
  <c r="D93"/>
  <c r="D94"/>
  <c r="D95"/>
  <c r="D96"/>
  <c r="D97"/>
  <c r="D98"/>
  <c r="E89"/>
  <c r="E90"/>
  <c r="E91"/>
  <c r="E92"/>
  <c r="E93"/>
  <c r="E94"/>
  <c r="E95"/>
  <c r="E96"/>
  <c r="E97"/>
  <c r="E98"/>
  <c r="C129"/>
  <c r="C130"/>
  <c r="C131"/>
  <c r="C132"/>
  <c r="C133"/>
  <c r="C134"/>
  <c r="C135"/>
  <c r="C136"/>
  <c r="C137"/>
  <c r="C138"/>
  <c r="C139"/>
  <c r="D129"/>
  <c r="D130"/>
  <c r="D131"/>
  <c r="D132"/>
  <c r="D133"/>
  <c r="D134"/>
  <c r="D135"/>
  <c r="D136"/>
  <c r="D137"/>
  <c r="D138"/>
  <c r="D139"/>
  <c r="E129"/>
  <c r="E130"/>
  <c r="E131"/>
  <c r="E132"/>
  <c r="E133"/>
  <c r="E134"/>
  <c r="E135"/>
  <c r="E136"/>
  <c r="E137"/>
  <c r="E138"/>
  <c r="E139"/>
  <c r="C6"/>
  <c r="C24"/>
  <c r="AN4" s="1"/>
  <c r="C13"/>
  <c r="AM3" s="1"/>
  <c r="C8"/>
  <c r="C18"/>
  <c r="AI4" s="1"/>
  <c r="C10"/>
  <c r="C20"/>
  <c r="C11"/>
  <c r="C21"/>
  <c r="AI7" s="1"/>
  <c r="C12"/>
  <c r="C7"/>
  <c r="C17"/>
  <c r="I112"/>
  <c r="I113"/>
  <c r="I114"/>
  <c r="I115"/>
  <c r="I129"/>
  <c r="I130"/>
  <c r="I131"/>
  <c r="I133"/>
  <c r="I134"/>
  <c r="I135"/>
  <c r="I136"/>
  <c r="I137"/>
  <c r="I138"/>
  <c r="I139"/>
  <c r="I151"/>
  <c r="I152"/>
  <c r="I153"/>
  <c r="I154"/>
  <c r="I155"/>
  <c r="I156"/>
  <c r="I157"/>
  <c r="I158"/>
  <c r="I170"/>
  <c r="I171"/>
  <c r="I172"/>
  <c r="I173"/>
  <c r="I174"/>
  <c r="I175"/>
  <c r="I176"/>
  <c r="I177"/>
  <c r="I178"/>
  <c r="I179"/>
  <c r="I180"/>
  <c r="I69" s="1"/>
  <c r="D278" s="1"/>
  <c r="I193"/>
  <c r="I194"/>
  <c r="I195"/>
  <c r="I196"/>
  <c r="I197"/>
  <c r="I198"/>
  <c r="I199"/>
  <c r="I214"/>
  <c r="I215"/>
  <c r="I216"/>
  <c r="I217"/>
  <c r="I218"/>
  <c r="I219"/>
  <c r="I220"/>
  <c r="I221"/>
  <c r="I222"/>
  <c r="I223"/>
  <c r="I224"/>
  <c r="I225"/>
  <c r="I226"/>
  <c r="I227"/>
  <c r="I228"/>
  <c r="I229"/>
  <c r="I230"/>
  <c r="I89"/>
  <c r="I90"/>
  <c r="I91"/>
  <c r="I92"/>
  <c r="I94"/>
  <c r="I95"/>
  <c r="I96"/>
  <c r="I97"/>
  <c r="I98"/>
  <c r="T14" i="1"/>
  <c r="G115" i="2"/>
  <c r="G112"/>
  <c r="G113"/>
  <c r="G114"/>
  <c r="DF40" i="1"/>
  <c r="I132" i="2" s="1"/>
  <c r="DF143" i="1"/>
  <c r="I239" i="2" s="1"/>
  <c r="DF145" i="1"/>
  <c r="I240" i="2" s="1"/>
  <c r="DF147" i="1"/>
  <c r="I241" i="2" s="1"/>
  <c r="DF149" i="1"/>
  <c r="I242" i="2" s="1"/>
  <c r="DF151" i="1"/>
  <c r="I243" i="2" s="1"/>
  <c r="DF153" i="1"/>
  <c r="I244" i="2" s="1"/>
  <c r="DF155" i="1"/>
  <c r="I245" i="2" s="1"/>
  <c r="DF157" i="1"/>
  <c r="I246" i="2" s="1"/>
  <c r="DF161" i="1"/>
  <c r="I247" i="2" s="1"/>
  <c r="DF163" i="1"/>
  <c r="I248" i="2" s="1"/>
  <c r="DF165" i="1"/>
  <c r="I249" i="2" s="1"/>
  <c r="DF159" i="1"/>
  <c r="I250" i="2" s="1"/>
  <c r="DF12" i="1"/>
  <c r="I93" i="2" s="1"/>
  <c r="AD81" i="1"/>
  <c r="E173" i="2" s="1"/>
  <c r="F173" s="1"/>
  <c r="Z30" i="1"/>
  <c r="C114" i="2" s="1"/>
  <c r="AB28" i="1"/>
  <c r="D113" i="2" s="1"/>
  <c r="AB30" i="1"/>
  <c r="D114" i="2" s="1"/>
  <c r="AD28" i="1"/>
  <c r="E113" i="2" s="1"/>
  <c r="E116" s="1"/>
  <c r="E74" s="1"/>
  <c r="AK72" s="1"/>
  <c r="AD30" i="1"/>
  <c r="E114" i="2" s="1"/>
  <c r="F129"/>
  <c r="F130"/>
  <c r="F131"/>
  <c r="F132"/>
  <c r="F133"/>
  <c r="F134"/>
  <c r="F135"/>
  <c r="F136"/>
  <c r="F137"/>
  <c r="F138"/>
  <c r="F139"/>
  <c r="F151"/>
  <c r="F152"/>
  <c r="F153"/>
  <c r="F154"/>
  <c r="F155"/>
  <c r="F156"/>
  <c r="F157"/>
  <c r="F158"/>
  <c r="F170"/>
  <c r="F171"/>
  <c r="F172"/>
  <c r="F174"/>
  <c r="F175"/>
  <c r="F176"/>
  <c r="F177"/>
  <c r="F178"/>
  <c r="F179"/>
  <c r="F193"/>
  <c r="F194"/>
  <c r="F195"/>
  <c r="F196"/>
  <c r="F197"/>
  <c r="F198"/>
  <c r="F199"/>
  <c r="F200" s="1"/>
  <c r="F214"/>
  <c r="F215"/>
  <c r="F216"/>
  <c r="F217"/>
  <c r="F218"/>
  <c r="F219"/>
  <c r="F220"/>
  <c r="F221"/>
  <c r="F222"/>
  <c r="F223"/>
  <c r="F224"/>
  <c r="F225"/>
  <c r="F226"/>
  <c r="F227"/>
  <c r="F228"/>
  <c r="F229"/>
  <c r="F230"/>
  <c r="F239"/>
  <c r="F240"/>
  <c r="F241"/>
  <c r="F242"/>
  <c r="F243"/>
  <c r="F244"/>
  <c r="F245"/>
  <c r="F246"/>
  <c r="F247"/>
  <c r="F248"/>
  <c r="F249"/>
  <c r="F250"/>
  <c r="F251"/>
  <c r="F89"/>
  <c r="F90"/>
  <c r="F91"/>
  <c r="F92"/>
  <c r="F93"/>
  <c r="F94"/>
  <c r="F95"/>
  <c r="F96"/>
  <c r="F97"/>
  <c r="F98"/>
  <c r="F112"/>
  <c r="F115"/>
  <c r="F285"/>
  <c r="DJ32" i="1"/>
  <c r="DK32"/>
  <c r="AW170"/>
  <c r="AV175"/>
  <c r="K239" i="2"/>
  <c r="K240"/>
  <c r="K241"/>
  <c r="K242"/>
  <c r="K243"/>
  <c r="K244"/>
  <c r="K245"/>
  <c r="K246"/>
  <c r="K247"/>
  <c r="K248"/>
  <c r="K249"/>
  <c r="K250"/>
  <c r="J239"/>
  <c r="J240"/>
  <c r="J241"/>
  <c r="J242"/>
  <c r="J243"/>
  <c r="J244"/>
  <c r="J245"/>
  <c r="J246"/>
  <c r="J247"/>
  <c r="J248"/>
  <c r="J249"/>
  <c r="J250"/>
  <c r="H239"/>
  <c r="H240"/>
  <c r="H241"/>
  <c r="H242"/>
  <c r="H243"/>
  <c r="H244"/>
  <c r="H245"/>
  <c r="H246"/>
  <c r="H247"/>
  <c r="H248"/>
  <c r="H249"/>
  <c r="H250"/>
  <c r="G250"/>
  <c r="G249"/>
  <c r="G248"/>
  <c r="G247"/>
  <c r="G246"/>
  <c r="G245"/>
  <c r="G244"/>
  <c r="G243"/>
  <c r="G242"/>
  <c r="G241"/>
  <c r="G240"/>
  <c r="G239"/>
  <c r="K230"/>
  <c r="K229"/>
  <c r="K228"/>
  <c r="K227"/>
  <c r="K226"/>
  <c r="K225"/>
  <c r="K224"/>
  <c r="K223"/>
  <c r="K222"/>
  <c r="K221"/>
  <c r="K220"/>
  <c r="K219"/>
  <c r="K218"/>
  <c r="K217"/>
  <c r="K216"/>
  <c r="K215"/>
  <c r="K214"/>
  <c r="K231" s="1"/>
  <c r="K71" s="1"/>
  <c r="J214"/>
  <c r="J215"/>
  <c r="J216"/>
  <c r="J217"/>
  <c r="J218"/>
  <c r="J219"/>
  <c r="J220"/>
  <c r="J221"/>
  <c r="J222"/>
  <c r="J223"/>
  <c r="J224"/>
  <c r="J225"/>
  <c r="J226"/>
  <c r="J227"/>
  <c r="J228"/>
  <c r="J229"/>
  <c r="J230"/>
  <c r="H214"/>
  <c r="H215"/>
  <c r="H216"/>
  <c r="H217"/>
  <c r="H218"/>
  <c r="H219"/>
  <c r="H220"/>
  <c r="H221"/>
  <c r="H222"/>
  <c r="H223"/>
  <c r="H224"/>
  <c r="H225"/>
  <c r="H226"/>
  <c r="H227"/>
  <c r="H228"/>
  <c r="H229"/>
  <c r="H230"/>
  <c r="G230"/>
  <c r="G229"/>
  <c r="G228"/>
  <c r="G227"/>
  <c r="G226"/>
  <c r="G225"/>
  <c r="G224"/>
  <c r="G223"/>
  <c r="G222"/>
  <c r="G221"/>
  <c r="G220"/>
  <c r="G219"/>
  <c r="G218"/>
  <c r="G217"/>
  <c r="G216"/>
  <c r="G215"/>
  <c r="G214"/>
  <c r="K199"/>
  <c r="K198"/>
  <c r="K197"/>
  <c r="K196"/>
  <c r="K195"/>
  <c r="DJ97" i="1"/>
  <c r="K194" i="2"/>
  <c r="K193"/>
  <c r="J193"/>
  <c r="J194"/>
  <c r="J195"/>
  <c r="J196"/>
  <c r="J197"/>
  <c r="J198"/>
  <c r="J199"/>
  <c r="H193"/>
  <c r="H194"/>
  <c r="H195"/>
  <c r="AJ101" i="1"/>
  <c r="H196" i="2" s="1"/>
  <c r="H197"/>
  <c r="H198"/>
  <c r="H199"/>
  <c r="G199"/>
  <c r="G198"/>
  <c r="G197"/>
  <c r="G196"/>
  <c r="G195"/>
  <c r="G194"/>
  <c r="G193"/>
  <c r="G200" s="1"/>
  <c r="K179"/>
  <c r="K178"/>
  <c r="K177"/>
  <c r="K176"/>
  <c r="K175"/>
  <c r="K174"/>
  <c r="DJ81" i="1"/>
  <c r="K173" i="2" s="1"/>
  <c r="K172"/>
  <c r="K171"/>
  <c r="K170"/>
  <c r="J170"/>
  <c r="J171"/>
  <c r="J172"/>
  <c r="J173"/>
  <c r="J174"/>
  <c r="J175"/>
  <c r="J176"/>
  <c r="J177"/>
  <c r="J178"/>
  <c r="J179"/>
  <c r="H170"/>
  <c r="H171"/>
  <c r="H172"/>
  <c r="H173"/>
  <c r="H174"/>
  <c r="H175"/>
  <c r="H176"/>
  <c r="H177"/>
  <c r="H178"/>
  <c r="H179"/>
  <c r="G179"/>
  <c r="G178"/>
  <c r="G177"/>
  <c r="G176"/>
  <c r="G175"/>
  <c r="G174"/>
  <c r="G173"/>
  <c r="G172"/>
  <c r="G171"/>
  <c r="G170"/>
  <c r="G180" s="1"/>
  <c r="K158"/>
  <c r="K157"/>
  <c r="K156"/>
  <c r="K155"/>
  <c r="K154"/>
  <c r="K153"/>
  <c r="K152"/>
  <c r="K151"/>
  <c r="J151"/>
  <c r="J152"/>
  <c r="J153"/>
  <c r="J154"/>
  <c r="J155"/>
  <c r="J156"/>
  <c r="J157"/>
  <c r="J158"/>
  <c r="H151"/>
  <c r="H152"/>
  <c r="H153"/>
  <c r="H154"/>
  <c r="H155"/>
  <c r="H156"/>
  <c r="H157"/>
  <c r="H158"/>
  <c r="G158"/>
  <c r="G157"/>
  <c r="G156"/>
  <c r="G155"/>
  <c r="G154"/>
  <c r="G153"/>
  <c r="G152"/>
  <c r="G151"/>
  <c r="K139"/>
  <c r="K138"/>
  <c r="K137"/>
  <c r="K136"/>
  <c r="K135"/>
  <c r="K134"/>
  <c r="K133"/>
  <c r="K132"/>
  <c r="K131"/>
  <c r="K130"/>
  <c r="K129"/>
  <c r="J129"/>
  <c r="J130"/>
  <c r="J131"/>
  <c r="J132"/>
  <c r="J133"/>
  <c r="J134"/>
  <c r="J135"/>
  <c r="J136"/>
  <c r="J137"/>
  <c r="J138"/>
  <c r="J139"/>
  <c r="H129"/>
  <c r="H130"/>
  <c r="H131"/>
  <c r="H132"/>
  <c r="H133"/>
  <c r="H134"/>
  <c r="H135"/>
  <c r="H136"/>
  <c r="H137"/>
  <c r="H138"/>
  <c r="H139"/>
  <c r="G139"/>
  <c r="G138"/>
  <c r="G137"/>
  <c r="AI48" i="1"/>
  <c r="G136" i="2" s="1"/>
  <c r="G135"/>
  <c r="G134"/>
  <c r="G133"/>
  <c r="G132"/>
  <c r="G131"/>
  <c r="G130"/>
  <c r="G129"/>
  <c r="K115"/>
  <c r="K114"/>
  <c r="K113"/>
  <c r="K112"/>
  <c r="K116" s="1"/>
  <c r="K74" s="1"/>
  <c r="K111"/>
  <c r="J111"/>
  <c r="J112"/>
  <c r="J113"/>
  <c r="J114"/>
  <c r="J115"/>
  <c r="I111"/>
  <c r="H111"/>
  <c r="H112"/>
  <c r="AJ28" i="1"/>
  <c r="H113" i="2" s="1"/>
  <c r="AJ30" i="1"/>
  <c r="H114" i="2" s="1"/>
  <c r="AJ32" i="1"/>
  <c r="H115" i="2" s="1"/>
  <c r="G111"/>
  <c r="F111"/>
  <c r="K98"/>
  <c r="K97"/>
  <c r="K96"/>
  <c r="K95"/>
  <c r="K94"/>
  <c r="K93"/>
  <c r="K92"/>
  <c r="K91"/>
  <c r="K90"/>
  <c r="K89"/>
  <c r="J90"/>
  <c r="J91"/>
  <c r="J92"/>
  <c r="J93"/>
  <c r="J94"/>
  <c r="J95"/>
  <c r="J96"/>
  <c r="J97"/>
  <c r="J98"/>
  <c r="J89"/>
  <c r="H89"/>
  <c r="H90"/>
  <c r="H91"/>
  <c r="H92"/>
  <c r="H93"/>
  <c r="H94"/>
  <c r="AJ16" i="1"/>
  <c r="H95" i="2" s="1"/>
  <c r="H96"/>
  <c r="H97"/>
  <c r="H98"/>
  <c r="G93"/>
  <c r="G94"/>
  <c r="G95"/>
  <c r="G96"/>
  <c r="G97"/>
  <c r="G98"/>
  <c r="G92"/>
  <c r="G91"/>
  <c r="G90"/>
  <c r="G89"/>
  <c r="AN147" i="1"/>
  <c r="AN149"/>
  <c r="AN151"/>
  <c r="AN153"/>
  <c r="AN155"/>
  <c r="C37" i="2"/>
  <c r="AN133" i="1"/>
  <c r="AN123"/>
  <c r="AN125"/>
  <c r="C36" i="2"/>
  <c r="AN105" i="1"/>
  <c r="C35" i="2"/>
  <c r="AN79" i="1"/>
  <c r="AN81"/>
  <c r="C34" i="2" s="1"/>
  <c r="C33"/>
  <c r="AN40" i="1"/>
  <c r="AN48"/>
  <c r="C32" i="2" s="1"/>
  <c r="AN24" i="1"/>
  <c r="C38" i="2" s="1"/>
  <c r="AN26" i="1"/>
  <c r="AN28"/>
  <c r="AN30"/>
  <c r="AN32"/>
  <c r="AN12"/>
  <c r="C31" i="2" s="1"/>
  <c r="Q93" i="1"/>
  <c r="C9" i="2" s="1"/>
  <c r="G99"/>
  <c r="D270" s="1"/>
  <c r="H140"/>
  <c r="J116"/>
  <c r="J74" s="1"/>
  <c r="J251"/>
  <c r="J72" s="1"/>
  <c r="K159"/>
  <c r="K68" s="1"/>
  <c r="J140"/>
  <c r="J67" s="1"/>
  <c r="AM87" i="1"/>
  <c r="T87"/>
  <c r="AM89"/>
  <c r="T77"/>
  <c r="DK81"/>
  <c r="BA81"/>
  <c r="BV131"/>
  <c r="BY131"/>
  <c r="BZ131" s="1"/>
  <c r="CA131" s="1"/>
  <c r="DK157"/>
  <c r="DK153"/>
  <c r="DK143"/>
  <c r="DH143"/>
  <c r="R143"/>
  <c r="C22" i="2" s="1"/>
  <c r="AI8" s="1"/>
  <c r="DP141" i="1"/>
  <c r="DK141"/>
  <c r="DK139"/>
  <c r="BV139"/>
  <c r="BY139"/>
  <c r="BZ139" s="1"/>
  <c r="CA139" s="1"/>
  <c r="BO139"/>
  <c r="BH139"/>
  <c r="DK138"/>
  <c r="DH138"/>
  <c r="DF138"/>
  <c r="AJ138"/>
  <c r="BV138"/>
  <c r="BY138"/>
  <c r="BZ138" s="1"/>
  <c r="CA138" s="1"/>
  <c r="BO138"/>
  <c r="BH138"/>
  <c r="BA138"/>
  <c r="AN138"/>
  <c r="AE138"/>
  <c r="AD138"/>
  <c r="AC138"/>
  <c r="AA138"/>
  <c r="T138"/>
  <c r="P138"/>
  <c r="DK137"/>
  <c r="AM137"/>
  <c r="DK135"/>
  <c r="AM135"/>
  <c r="DK133"/>
  <c r="BV133"/>
  <c r="BY133" s="1"/>
  <c r="BZ133" s="1"/>
  <c r="BO133"/>
  <c r="BH133"/>
  <c r="DK132"/>
  <c r="DH132"/>
  <c r="DF132"/>
  <c r="AJ132"/>
  <c r="BV132"/>
  <c r="BY132"/>
  <c r="BZ132" s="1"/>
  <c r="CA132" s="1"/>
  <c r="BO132"/>
  <c r="BH132"/>
  <c r="BA132"/>
  <c r="AN132"/>
  <c r="AE132"/>
  <c r="AD132"/>
  <c r="AC132"/>
  <c r="AA132"/>
  <c r="T132"/>
  <c r="P132"/>
  <c r="BO131"/>
  <c r="BH131"/>
  <c r="AM131"/>
  <c r="DK130"/>
  <c r="DH130"/>
  <c r="DF130"/>
  <c r="AJ130" s="1"/>
  <c r="BV130"/>
  <c r="BY130"/>
  <c r="BZ130" s="1"/>
  <c r="CA130" s="1"/>
  <c r="BO130"/>
  <c r="BH130"/>
  <c r="BA130"/>
  <c r="AN130"/>
  <c r="AE130"/>
  <c r="AD130"/>
  <c r="AC130"/>
  <c r="AA130"/>
  <c r="T130"/>
  <c r="P130"/>
  <c r="DK129"/>
  <c r="BV129"/>
  <c r="BY129"/>
  <c r="BZ129" s="1"/>
  <c r="CA129" s="1"/>
  <c r="BO129"/>
  <c r="BH129"/>
  <c r="T129"/>
  <c r="DK128"/>
  <c r="DH128"/>
  <c r="DF128"/>
  <c r="AJ128" s="1"/>
  <c r="BV128"/>
  <c r="BY128" s="1"/>
  <c r="BZ128" s="1"/>
  <c r="CA128" s="1"/>
  <c r="BO128"/>
  <c r="BH128"/>
  <c r="BA128"/>
  <c r="AN128"/>
  <c r="AE128"/>
  <c r="AD128"/>
  <c r="AC128"/>
  <c r="AA128"/>
  <c r="T128"/>
  <c r="P128"/>
  <c r="DK127"/>
  <c r="BV127"/>
  <c r="BY127"/>
  <c r="BZ127" s="1"/>
  <c r="CA127"/>
  <c r="BO127"/>
  <c r="DK126"/>
  <c r="DH126"/>
  <c r="DF126"/>
  <c r="AJ126" s="1"/>
  <c r="BV126"/>
  <c r="BY126" s="1"/>
  <c r="BZ126"/>
  <c r="CA126" s="1"/>
  <c r="BO126"/>
  <c r="BH126"/>
  <c r="BA126"/>
  <c r="AN126"/>
  <c r="AE126"/>
  <c r="AD126"/>
  <c r="AC126"/>
  <c r="AA126"/>
  <c r="T126"/>
  <c r="P126"/>
  <c r="BY125"/>
  <c r="BZ125" s="1"/>
  <c r="CA125"/>
  <c r="BU125"/>
  <c r="BO125"/>
  <c r="BH125"/>
  <c r="AM125"/>
  <c r="DK124"/>
  <c r="DH124"/>
  <c r="DF124"/>
  <c r="BY124"/>
  <c r="BZ124" s="1"/>
  <c r="CA124" s="1"/>
  <c r="BU124"/>
  <c r="BO124"/>
  <c r="BH124"/>
  <c r="BA124"/>
  <c r="AN124"/>
  <c r="AJ124"/>
  <c r="AE124"/>
  <c r="AD124"/>
  <c r="AC124"/>
  <c r="AA124"/>
  <c r="T124"/>
  <c r="P124"/>
  <c r="DK123"/>
  <c r="AM123"/>
  <c r="DK121"/>
  <c r="DH121"/>
  <c r="DK119"/>
  <c r="DH119"/>
  <c r="BY119"/>
  <c r="BZ119"/>
  <c r="CA119" s="1"/>
  <c r="BO119"/>
  <c r="BH119"/>
  <c r="DK118"/>
  <c r="DH118"/>
  <c r="DF118"/>
  <c r="BY118"/>
  <c r="BZ118"/>
  <c r="CA118" s="1"/>
  <c r="BO118"/>
  <c r="BH118"/>
  <c r="BA118"/>
  <c r="AN118"/>
  <c r="AJ118"/>
  <c r="AE118"/>
  <c r="AD118"/>
  <c r="AC118"/>
  <c r="AA118"/>
  <c r="T118"/>
  <c r="P118"/>
  <c r="DK117"/>
  <c r="DK115"/>
  <c r="DK113"/>
  <c r="DK111"/>
  <c r="T111"/>
  <c r="DK109"/>
  <c r="DH109"/>
  <c r="DK107"/>
  <c r="DK105"/>
  <c r="DH105"/>
  <c r="DK99"/>
  <c r="DK97"/>
  <c r="DK95"/>
  <c r="AM95"/>
  <c r="T95"/>
  <c r="BY93"/>
  <c r="BZ93" s="1"/>
  <c r="CA93" s="1"/>
  <c r="BU93"/>
  <c r="BO93"/>
  <c r="BH93"/>
  <c r="T93"/>
  <c r="R93"/>
  <c r="C19" i="2" s="1"/>
  <c r="DK92" i="1"/>
  <c r="DH92"/>
  <c r="DF92"/>
  <c r="AJ92" s="1"/>
  <c r="BY92"/>
  <c r="BZ92" s="1"/>
  <c r="CA92" s="1"/>
  <c r="BU92"/>
  <c r="BO92"/>
  <c r="BH92"/>
  <c r="BA92"/>
  <c r="AN92"/>
  <c r="AE92"/>
  <c r="AD92"/>
  <c r="AC92"/>
  <c r="AA92"/>
  <c r="P92"/>
  <c r="BV91"/>
  <c r="BY91"/>
  <c r="BZ91" s="1"/>
  <c r="CA91" s="1"/>
  <c r="BO91"/>
  <c r="BH91"/>
  <c r="DK90"/>
  <c r="DH90"/>
  <c r="DF90"/>
  <c r="BV90"/>
  <c r="BY90" s="1"/>
  <c r="BZ90" s="1"/>
  <c r="CA90" s="1"/>
  <c r="BO90"/>
  <c r="BH90"/>
  <c r="AN90"/>
  <c r="AJ90"/>
  <c r="AE90"/>
  <c r="AD90"/>
  <c r="AC90"/>
  <c r="AA90"/>
  <c r="T90"/>
  <c r="P90"/>
  <c r="BY89"/>
  <c r="BZ89" s="1"/>
  <c r="CA89" s="1"/>
  <c r="BU89"/>
  <c r="BO89"/>
  <c r="BH89"/>
  <c r="DK88"/>
  <c r="DH88"/>
  <c r="BY88"/>
  <c r="BZ88" s="1"/>
  <c r="CA88" s="1"/>
  <c r="BU88"/>
  <c r="BO88"/>
  <c r="BH88"/>
  <c r="BA88"/>
  <c r="AN88"/>
  <c r="AJ88"/>
  <c r="AE88"/>
  <c r="AD88"/>
  <c r="AC88"/>
  <c r="AA88"/>
  <c r="T88"/>
  <c r="P88"/>
  <c r="BY87"/>
  <c r="BZ87"/>
  <c r="BH87"/>
  <c r="DK86"/>
  <c r="DH86"/>
  <c r="DF86"/>
  <c r="AJ86" s="1"/>
  <c r="BV86"/>
  <c r="BY86"/>
  <c r="BW86"/>
  <c r="BZ86"/>
  <c r="CA86" s="1"/>
  <c r="BH86"/>
  <c r="BA86"/>
  <c r="AN86"/>
  <c r="AE86"/>
  <c r="AD86"/>
  <c r="AC86"/>
  <c r="AA86"/>
  <c r="T86"/>
  <c r="BV85"/>
  <c r="BY85"/>
  <c r="BZ85" s="1"/>
  <c r="CA85" s="1"/>
  <c r="BO85"/>
  <c r="BH85"/>
  <c r="BA85"/>
  <c r="DK84"/>
  <c r="DH84"/>
  <c r="DF84"/>
  <c r="AJ84" s="1"/>
  <c r="BV84"/>
  <c r="BY84"/>
  <c r="BZ84" s="1"/>
  <c r="CA84" s="1"/>
  <c r="BO84"/>
  <c r="BH84"/>
  <c r="BA84"/>
  <c r="AN84"/>
  <c r="AE84"/>
  <c r="AD84"/>
  <c r="AC84"/>
  <c r="AA84"/>
  <c r="T84"/>
  <c r="P84"/>
  <c r="BV83"/>
  <c r="BY83" s="1"/>
  <c r="BZ83" s="1"/>
  <c r="CA83" s="1"/>
  <c r="BO83"/>
  <c r="BH83"/>
  <c r="BA83"/>
  <c r="DK82"/>
  <c r="DH82"/>
  <c r="DF82"/>
  <c r="AJ82"/>
  <c r="BV82"/>
  <c r="BY82"/>
  <c r="BZ82" s="1"/>
  <c r="CA82" s="1"/>
  <c r="BO82"/>
  <c r="BH82"/>
  <c r="BA82"/>
  <c r="AN82"/>
  <c r="AE82"/>
  <c r="AD82"/>
  <c r="AC82"/>
  <c r="AA82"/>
  <c r="T82"/>
  <c r="P82"/>
  <c r="BV81"/>
  <c r="BY81"/>
  <c r="BZ81" s="1"/>
  <c r="CA81" s="1"/>
  <c r="BO81"/>
  <c r="BH81"/>
  <c r="AC81"/>
  <c r="AA81"/>
  <c r="DK80"/>
  <c r="DH80"/>
  <c r="BV80"/>
  <c r="BY80"/>
  <c r="BZ80" s="1"/>
  <c r="CA80" s="1"/>
  <c r="BO80"/>
  <c r="BH80"/>
  <c r="BA80"/>
  <c r="AN80"/>
  <c r="AJ80"/>
  <c r="AE80"/>
  <c r="AD80"/>
  <c r="AC80"/>
  <c r="AA80"/>
  <c r="T80"/>
  <c r="P80"/>
  <c r="DK79"/>
  <c r="CA79"/>
  <c r="BV79"/>
  <c r="BO79"/>
  <c r="BH79"/>
  <c r="DK78"/>
  <c r="DH78"/>
  <c r="BV78"/>
  <c r="BY78"/>
  <c r="BZ78" s="1"/>
  <c r="CA78" s="1"/>
  <c r="BO78"/>
  <c r="BH78"/>
  <c r="BA78"/>
  <c r="AN78"/>
  <c r="AJ78"/>
  <c r="AE78"/>
  <c r="AD78"/>
  <c r="AC78"/>
  <c r="AA78"/>
  <c r="T78"/>
  <c r="P78"/>
  <c r="BY77"/>
  <c r="BZ77" s="1"/>
  <c r="CA77" s="1"/>
  <c r="BO77"/>
  <c r="BH77"/>
  <c r="DK76"/>
  <c r="DH76"/>
  <c r="DF76"/>
  <c r="BY76"/>
  <c r="BZ76" s="1"/>
  <c r="CA76" s="1"/>
  <c r="BO76"/>
  <c r="BH76"/>
  <c r="BA76"/>
  <c r="AN76"/>
  <c r="AJ76"/>
  <c r="AE76"/>
  <c r="AD76"/>
  <c r="AC76"/>
  <c r="AA76"/>
  <c r="T76"/>
  <c r="P76"/>
  <c r="DK75"/>
  <c r="DH75"/>
  <c r="BW75"/>
  <c r="BV75"/>
  <c r="BO75"/>
  <c r="AE75"/>
  <c r="DK74"/>
  <c r="DH74"/>
  <c r="DF74"/>
  <c r="AJ74" s="1"/>
  <c r="BV74"/>
  <c r="BY74"/>
  <c r="BW74"/>
  <c r="BZ74"/>
  <c r="CA74" s="1"/>
  <c r="BO74"/>
  <c r="BH74"/>
  <c r="AN74"/>
  <c r="AE74"/>
  <c r="AC74"/>
  <c r="AA74"/>
  <c r="T74"/>
  <c r="P74"/>
  <c r="T73"/>
  <c r="P66"/>
  <c r="P56"/>
  <c r="DK54"/>
  <c r="DK50"/>
  <c r="BA50"/>
  <c r="AK50"/>
  <c r="AM50"/>
  <c r="T50"/>
  <c r="DK48"/>
  <c r="DH48"/>
  <c r="BA48"/>
  <c r="AK48"/>
  <c r="AM48"/>
  <c r="DK46"/>
  <c r="AC46"/>
  <c r="DK44"/>
  <c r="DH44"/>
  <c r="DK42"/>
  <c r="DK40"/>
  <c r="DH40"/>
  <c r="BA40"/>
  <c r="T40"/>
  <c r="DK38"/>
  <c r="DH38"/>
  <c r="AC38"/>
  <c r="AA38"/>
  <c r="DK36"/>
  <c r="DK34"/>
  <c r="DH34"/>
  <c r="AC34"/>
  <c r="AA34"/>
  <c r="DK30"/>
  <c r="T30"/>
  <c r="DK28"/>
  <c r="AM28"/>
  <c r="DK26"/>
  <c r="AM26"/>
  <c r="R26"/>
  <c r="C23" i="2" s="1"/>
  <c r="GN24" i="1"/>
  <c r="DK24"/>
  <c r="AM24"/>
  <c r="T24"/>
  <c r="DK22"/>
  <c r="AM20"/>
  <c r="T20"/>
  <c r="P20"/>
  <c r="AM18"/>
  <c r="T18"/>
  <c r="AM16"/>
  <c r="T16"/>
  <c r="P16"/>
  <c r="DK12"/>
  <c r="DH12"/>
  <c r="AM12"/>
  <c r="T12"/>
  <c r="DK10"/>
  <c r="DH10"/>
  <c r="AM10"/>
  <c r="T10"/>
  <c r="P10"/>
  <c r="DP6"/>
  <c r="DK6"/>
  <c r="AM6"/>
  <c r="DK4"/>
  <c r="DH4"/>
  <c r="T4"/>
  <c r="D62" i="2"/>
  <c r="N52" s="1"/>
  <c r="C62"/>
  <c r="M52" s="1"/>
  <c r="E264"/>
  <c r="H67"/>
  <c r="G73"/>
  <c r="H159" l="1"/>
  <c r="I159"/>
  <c r="I68" s="1"/>
  <c r="D277" s="1"/>
  <c r="E251"/>
  <c r="E72" s="1"/>
  <c r="AK70" s="1"/>
  <c r="C200"/>
  <c r="C70" s="1"/>
  <c r="J99"/>
  <c r="J73" s="1"/>
  <c r="G140"/>
  <c r="K140"/>
  <c r="K67" s="1"/>
  <c r="K180"/>
  <c r="K69" s="1"/>
  <c r="G231"/>
  <c r="H251"/>
  <c r="I231"/>
  <c r="I71" s="1"/>
  <c r="D280" s="1"/>
  <c r="AI3"/>
  <c r="E140"/>
  <c r="E67" s="1"/>
  <c r="E231"/>
  <c r="E71" s="1"/>
  <c r="AK69" s="1"/>
  <c r="C180"/>
  <c r="C69" s="1"/>
  <c r="AI9"/>
  <c r="AN3"/>
  <c r="H99"/>
  <c r="G71"/>
  <c r="D268"/>
  <c r="H72"/>
  <c r="E269"/>
  <c r="C116"/>
  <c r="C74" s="1"/>
  <c r="F114"/>
  <c r="AI5"/>
  <c r="H116"/>
  <c r="E265"/>
  <c r="H68"/>
  <c r="D267"/>
  <c r="G70"/>
  <c r="H200"/>
  <c r="D116"/>
  <c r="D74" s="1"/>
  <c r="AJ72" s="1"/>
  <c r="F113"/>
  <c r="I251"/>
  <c r="I72" s="1"/>
  <c r="D281" s="1"/>
  <c r="E180"/>
  <c r="E69" s="1"/>
  <c r="AK67" s="1"/>
  <c r="G159"/>
  <c r="H180"/>
  <c r="J180"/>
  <c r="J69" s="1"/>
  <c r="K200"/>
  <c r="K70" s="1"/>
  <c r="H231"/>
  <c r="G251"/>
  <c r="F101"/>
  <c r="G101" s="1"/>
  <c r="F99"/>
  <c r="F231"/>
  <c r="F180"/>
  <c r="F140"/>
  <c r="I200"/>
  <c r="I70" s="1"/>
  <c r="D279" s="1"/>
  <c r="I140"/>
  <c r="I67" s="1"/>
  <c r="I116"/>
  <c r="I74" s="1"/>
  <c r="D283" s="1"/>
  <c r="AI6"/>
  <c r="D140"/>
  <c r="D67" s="1"/>
  <c r="D231"/>
  <c r="D71" s="1"/>
  <c r="AJ69" s="1"/>
  <c r="E200"/>
  <c r="E70" s="1"/>
  <c r="AK68" s="1"/>
  <c r="C159"/>
  <c r="C68" s="1"/>
  <c r="K99"/>
  <c r="K73" s="1"/>
  <c r="J159"/>
  <c r="J68" s="1"/>
  <c r="J200"/>
  <c r="J70" s="1"/>
  <c r="J231"/>
  <c r="J71" s="1"/>
  <c r="K251"/>
  <c r="K72" s="1"/>
  <c r="F159"/>
  <c r="G116"/>
  <c r="I99"/>
  <c r="I73" s="1"/>
  <c r="D282" s="1"/>
  <c r="AO3"/>
  <c r="AI10"/>
  <c r="AM4"/>
  <c r="AO4" s="1"/>
  <c r="C140"/>
  <c r="C67" s="1"/>
  <c r="E99"/>
  <c r="E73" s="1"/>
  <c r="AK71" s="1"/>
  <c r="D99"/>
  <c r="D73" s="1"/>
  <c r="AJ71" s="1"/>
  <c r="C99"/>
  <c r="C73" s="1"/>
  <c r="D251"/>
  <c r="D72" s="1"/>
  <c r="AJ70" s="1"/>
  <c r="C231"/>
  <c r="C71" s="1"/>
  <c r="D200"/>
  <c r="D70" s="1"/>
  <c r="AJ68" s="1"/>
  <c r="E159"/>
  <c r="E68" s="1"/>
  <c r="AK66" s="1"/>
  <c r="G68"/>
  <c r="D265"/>
  <c r="E266"/>
  <c r="H69"/>
  <c r="H71"/>
  <c r="E268"/>
  <c r="G72"/>
  <c r="D269"/>
  <c r="D276"/>
  <c r="D284" s="1"/>
  <c r="I75"/>
  <c r="AK65"/>
  <c r="AK73" s="1"/>
  <c r="AI68"/>
  <c r="F70"/>
  <c r="AI66"/>
  <c r="F68"/>
  <c r="K75"/>
  <c r="K76" s="1"/>
  <c r="D266"/>
  <c r="G69"/>
  <c r="G74"/>
  <c r="D271"/>
  <c r="F67"/>
  <c r="AI65"/>
  <c r="C75"/>
  <c r="F72"/>
  <c r="AI70"/>
  <c r="AI72"/>
  <c r="F74"/>
  <c r="AJ65"/>
  <c r="AJ73" s="1"/>
  <c r="D75"/>
  <c r="X66" s="1"/>
  <c r="F69"/>
  <c r="AI67"/>
  <c r="AI71"/>
  <c r="F73"/>
  <c r="AI69"/>
  <c r="F71"/>
  <c r="W86"/>
  <c r="E63"/>
  <c r="W85"/>
  <c r="W84"/>
  <c r="G67" l="1"/>
  <c r="G75" s="1"/>
  <c r="D264"/>
  <c r="J75"/>
  <c r="E75"/>
  <c r="X67" s="1"/>
  <c r="F116"/>
  <c r="F118" s="1"/>
  <c r="H104" s="1"/>
  <c r="E267"/>
  <c r="H70"/>
  <c r="D272"/>
  <c r="H74"/>
  <c r="E271"/>
  <c r="E270"/>
  <c r="H73"/>
  <c r="H75" s="1"/>
  <c r="C85"/>
  <c r="C283"/>
  <c r="C271"/>
  <c r="C278"/>
  <c r="C266"/>
  <c r="C80"/>
  <c r="C82"/>
  <c r="C280"/>
  <c r="C268"/>
  <c r="X65"/>
  <c r="X68" s="1"/>
  <c r="G77"/>
  <c r="C79"/>
  <c r="C265"/>
  <c r="C277"/>
  <c r="AI73"/>
  <c r="C84"/>
  <c r="C282"/>
  <c r="C270"/>
  <c r="C78"/>
  <c r="C276"/>
  <c r="F75"/>
  <c r="C264"/>
  <c r="C279"/>
  <c r="C267"/>
  <c r="C81"/>
  <c r="C269"/>
  <c r="C83"/>
  <c r="C281"/>
  <c r="E272" l="1"/>
  <c r="C284"/>
  <c r="C86"/>
  <c r="G79" s="1"/>
  <c r="C272"/>
  <c r="D78" l="1"/>
  <c r="D85"/>
  <c r="D83"/>
  <c r="D81"/>
  <c r="D84"/>
  <c r="D79"/>
  <c r="D80"/>
  <c r="D82"/>
  <c r="D86" l="1"/>
</calcChain>
</file>

<file path=xl/comments1.xml><?xml version="1.0" encoding="utf-8"?>
<comments xmlns="http://schemas.openxmlformats.org/spreadsheetml/2006/main">
  <authors>
    <author>CORANTIOQUIA</author>
    <author>JGB</author>
    <author>Preferred Customer</author>
    <author>cdominguez</author>
    <author>Andres</author>
    <author>viky.gonzalez</author>
    <author>MARIBEL</author>
    <author>Viky gonzalez Melendez</author>
    <author>Alejandro Piza F</author>
    <author>Maryori</author>
    <author>davidlechero</author>
    <author>Oscar Muñiz</author>
    <author>Sony</author>
    <author>Yarleny</author>
    <author>Briceño</author>
  </authors>
  <commentList>
    <comment ref="E2" authorId="0">
      <text>
        <r>
          <rPr>
            <b/>
            <sz val="8"/>
            <color indexed="81"/>
            <rFont val="Tahoma"/>
            <family val="2"/>
          </rPr>
          <t>Resolución que adopta el PGIRS en cada municipio</t>
        </r>
      </text>
    </comment>
    <comment ref="H2" authorId="0">
      <text>
        <r>
          <rPr>
            <b/>
            <sz val="8"/>
            <color indexed="81"/>
            <rFont val="Tahoma"/>
            <family val="2"/>
          </rPr>
          <t>Fecha de entrega del documento PGIRS a la Corporacion</t>
        </r>
        <r>
          <rPr>
            <sz val="8"/>
            <color indexed="81"/>
            <rFont val="Tahoma"/>
            <family val="2"/>
          </rPr>
          <t xml:space="preserve">
</t>
        </r>
      </text>
    </comment>
    <comment ref="I2" authorId="0">
      <text>
        <r>
          <rPr>
            <b/>
            <sz val="8"/>
            <color indexed="81"/>
            <rFont val="Tahoma"/>
            <family val="2"/>
          </rPr>
          <t xml:space="preserve">Numero del radicado </t>
        </r>
        <r>
          <rPr>
            <sz val="8"/>
            <color indexed="81"/>
            <rFont val="Tahoma"/>
            <family val="2"/>
          </rPr>
          <t xml:space="preserve">
</t>
        </r>
      </text>
    </comment>
    <comment ref="W2" authorId="1">
      <text>
        <r>
          <rPr>
            <b/>
            <sz val="8"/>
            <color indexed="81"/>
            <rFont val="Tahoma"/>
            <family val="2"/>
          </rPr>
          <t>v=E1+E2+E3+E4+E5+E6</t>
        </r>
      </text>
    </comment>
    <comment ref="X2" authorId="1">
      <text>
        <r>
          <rPr>
            <b/>
            <sz val="8"/>
            <color indexed="81"/>
            <rFont val="Tahoma"/>
            <family val="2"/>
          </rPr>
          <t>V=v+Ccial+oficial+Ind+Esp</t>
        </r>
      </text>
    </comment>
    <comment ref="AE2" authorId="1">
      <text>
        <r>
          <rPr>
            <b/>
            <sz val="8"/>
            <color indexed="81"/>
            <rFont val="Tahoma"/>
            <family val="2"/>
          </rPr>
          <t>PPC=[(Res gen ton/día)*1000]/(Pob Urbana)</t>
        </r>
      </text>
    </comment>
    <comment ref="AF2" authorId="0">
      <text>
        <r>
          <rPr>
            <b/>
            <sz val="8"/>
            <color indexed="81"/>
            <rFont val="Tahoma"/>
            <family val="2"/>
          </rPr>
          <t>Definir quien presta el S.P.A en el municipio. Operador Privado=ESP
Municipio= USPD, otro.</t>
        </r>
      </text>
    </comment>
    <comment ref="AM2" authorId="1">
      <text>
        <r>
          <rPr>
            <b/>
            <sz val="8"/>
            <color indexed="81"/>
            <rFont val="Tahoma"/>
            <family val="2"/>
          </rPr>
          <t>Incluye todos los estratos</t>
        </r>
      </text>
    </comment>
    <comment ref="AO2" authorId="1">
      <text>
        <r>
          <rPr>
            <b/>
            <sz val="8"/>
            <color indexed="81"/>
            <rFont val="Tahoma"/>
            <family val="2"/>
          </rPr>
          <t>Cob en R&amp;T=(U/V)*100</t>
        </r>
      </text>
    </comment>
    <comment ref="BC2" authorId="0">
      <text>
        <r>
          <rPr>
            <b/>
            <sz val="8"/>
            <color indexed="81"/>
            <rFont val="Tahoma"/>
            <family val="2"/>
          </rPr>
          <t>Definir la vereda o corregimiento en donde se localiza el sistema de dispos. final</t>
        </r>
        <r>
          <rPr>
            <sz val="8"/>
            <color indexed="81"/>
            <rFont val="Tahoma"/>
            <family val="2"/>
          </rPr>
          <t xml:space="preserve">
</t>
        </r>
      </text>
    </comment>
    <comment ref="BF2" authorId="0">
      <text>
        <r>
          <rPr>
            <b/>
            <sz val="8"/>
            <color indexed="81"/>
            <rFont val="Tahoma"/>
            <family val="2"/>
          </rPr>
          <t>Distancia del sitio de dispos. final al casco urbano según PGIRS</t>
        </r>
        <r>
          <rPr>
            <sz val="8"/>
            <color indexed="81"/>
            <rFont val="Tahoma"/>
            <family val="2"/>
          </rPr>
          <t xml:space="preserve">
</t>
        </r>
      </text>
    </comment>
    <comment ref="BG2" authorId="0">
      <text>
        <r>
          <rPr>
            <b/>
            <sz val="8"/>
            <color indexed="81"/>
            <rFont val="Tahoma"/>
            <family val="2"/>
          </rPr>
          <t>Municipio en donde se ubica el sitio de disposicion final.</t>
        </r>
        <r>
          <rPr>
            <sz val="8"/>
            <color indexed="81"/>
            <rFont val="Tahoma"/>
            <family val="2"/>
          </rPr>
          <t xml:space="preserve">
</t>
        </r>
      </text>
    </comment>
    <comment ref="BI2" authorId="0">
      <text>
        <r>
          <rPr>
            <b/>
            <sz val="8"/>
            <color indexed="81"/>
            <rFont val="Tahoma"/>
            <family val="2"/>
          </rPr>
          <t>Si el dato esta reportado en coordenadas planas, colocarlo.</t>
        </r>
        <r>
          <rPr>
            <sz val="8"/>
            <color indexed="81"/>
            <rFont val="Tahoma"/>
            <family val="2"/>
          </rPr>
          <t xml:space="preserve">
</t>
        </r>
      </text>
    </comment>
    <comment ref="BJ2" authorId="0">
      <text>
        <r>
          <rPr>
            <b/>
            <sz val="8"/>
            <color indexed="81"/>
            <rFont val="Tahoma"/>
            <family val="2"/>
          </rPr>
          <t xml:space="preserve">Si el dato esta reportado en coordenadas planas, colocarlo.
</t>
        </r>
        <r>
          <rPr>
            <sz val="8"/>
            <color indexed="81"/>
            <rFont val="Tahoma"/>
            <family val="2"/>
          </rPr>
          <t xml:space="preserve">
</t>
        </r>
      </text>
    </comment>
    <comment ref="BL2" authorId="0">
      <text>
        <r>
          <rPr>
            <sz val="8"/>
            <color indexed="81"/>
            <rFont val="Tahoma"/>
            <family val="2"/>
          </rPr>
          <t xml:space="preserve">Propietario del lote donde se ubica el sitio de disposicion final
</t>
        </r>
      </text>
    </comment>
    <comment ref="BM2" authorId="0">
      <text>
        <r>
          <rPr>
            <b/>
            <sz val="8"/>
            <color indexed="81"/>
            <rFont val="Tahoma"/>
            <family val="2"/>
          </rPr>
          <t>Bajo que figura es tenido en posesion el lote (Arrendatario, Propietario, Comodato u otro.</t>
        </r>
        <r>
          <rPr>
            <sz val="8"/>
            <color indexed="81"/>
            <rFont val="Tahoma"/>
            <family val="2"/>
          </rPr>
          <t xml:space="preserve">
</t>
        </r>
      </text>
    </comment>
    <comment ref="BN2" authorId="0">
      <text>
        <r>
          <rPr>
            <b/>
            <sz val="8"/>
            <color indexed="81"/>
            <rFont val="Tahoma"/>
            <family val="2"/>
          </rPr>
          <t>Bajo que uso del suelo según el POT esta definido el actual sitio donde se ubica el sistema de D.F.</t>
        </r>
        <r>
          <rPr>
            <sz val="8"/>
            <color indexed="81"/>
            <rFont val="Tahoma"/>
            <family val="2"/>
          </rPr>
          <t xml:space="preserve">
</t>
        </r>
      </text>
    </comment>
    <comment ref="BO2" authorId="0">
      <text>
        <r>
          <rPr>
            <b/>
            <sz val="8"/>
            <color indexed="81"/>
            <rFont val="Tahoma"/>
            <family val="2"/>
          </rPr>
          <t>Este uso es compatible con la actividad de disposicion final o manejo de residuos sólidos?</t>
        </r>
        <r>
          <rPr>
            <sz val="8"/>
            <color indexed="81"/>
            <rFont val="Tahoma"/>
            <family val="2"/>
          </rPr>
          <t xml:space="preserve">
</t>
        </r>
      </text>
    </comment>
    <comment ref="BR2" authorId="0">
      <text>
        <r>
          <rPr>
            <b/>
            <sz val="8"/>
            <color indexed="81"/>
            <rFont val="Tahoma"/>
            <family val="2"/>
          </rPr>
          <t>Tiene PMA aprobado por la corporacion.</t>
        </r>
        <r>
          <rPr>
            <sz val="8"/>
            <color indexed="81"/>
            <rFont val="Tahoma"/>
            <family val="2"/>
          </rPr>
          <t xml:space="preserve">
</t>
        </r>
      </text>
    </comment>
    <comment ref="BY2" authorId="0">
      <text>
        <r>
          <rPr>
            <b/>
            <sz val="8"/>
            <color indexed="81"/>
            <rFont val="Tahoma"/>
            <family val="2"/>
          </rPr>
          <t>Mes y Año en el que empezo a operar el actual sitio de disposicion final</t>
        </r>
        <r>
          <rPr>
            <sz val="8"/>
            <color indexed="81"/>
            <rFont val="Tahoma"/>
            <family val="2"/>
          </rPr>
          <t xml:space="preserve">
</t>
        </r>
      </text>
    </comment>
    <comment ref="CF2" authorId="0">
      <text>
        <r>
          <rPr>
            <b/>
            <sz val="8"/>
            <color indexed="81"/>
            <rFont val="Tahoma"/>
            <family val="2"/>
          </rPr>
          <t>Tipo de sistema o metodo de diseño del sitio de disposicion final.</t>
        </r>
        <r>
          <rPr>
            <sz val="8"/>
            <color indexed="81"/>
            <rFont val="Tahoma"/>
            <family val="2"/>
          </rPr>
          <t xml:space="preserve">
</t>
        </r>
      </text>
    </comment>
    <comment ref="CG2" authorId="0">
      <text>
        <r>
          <rPr>
            <b/>
            <sz val="8"/>
            <color indexed="81"/>
            <rFont val="Tahoma"/>
            <family val="2"/>
          </rPr>
          <t>CORANTIOQUIA:</t>
        </r>
        <r>
          <rPr>
            <sz val="8"/>
            <color indexed="81"/>
            <rFont val="Tahoma"/>
            <family val="2"/>
          </rPr>
          <t xml:space="preserve">
</t>
        </r>
      </text>
    </comment>
    <comment ref="CH2" authorId="0">
      <text>
        <r>
          <rPr>
            <b/>
            <sz val="8"/>
            <color indexed="81"/>
            <rFont val="Tahoma"/>
            <family val="2"/>
          </rPr>
          <t>Del total del área del lote que área útil puede ser utilizada para la actividad de disposición final.</t>
        </r>
        <r>
          <rPr>
            <sz val="8"/>
            <color indexed="81"/>
            <rFont val="Tahoma"/>
            <family val="2"/>
          </rPr>
          <t xml:space="preserve">
</t>
        </r>
      </text>
    </comment>
    <comment ref="CI2" authorId="0">
      <text>
        <r>
          <rPr>
            <b/>
            <sz val="8"/>
            <color indexed="81"/>
            <rFont val="Tahoma"/>
            <family val="2"/>
          </rPr>
          <t>Del Área utilizable que área efectiva para operar queda del total del lote.</t>
        </r>
        <r>
          <rPr>
            <sz val="8"/>
            <color indexed="81"/>
            <rFont val="Tahoma"/>
            <family val="2"/>
          </rPr>
          <t xml:space="preserve">
</t>
        </r>
      </text>
    </comment>
    <comment ref="CO2" authorId="2">
      <text>
        <r>
          <rPr>
            <b/>
            <sz val="8"/>
            <color indexed="81"/>
            <rFont val="Tahoma"/>
            <family val="2"/>
          </rPr>
          <t xml:space="preserve">Estado de la operación del sistema de manejo de Lixiviados
</t>
        </r>
      </text>
    </comment>
    <comment ref="CT2" authorId="0">
      <text>
        <r>
          <rPr>
            <b/>
            <sz val="8"/>
            <color indexed="81"/>
            <rFont val="Tahoma"/>
            <family val="2"/>
          </rPr>
          <t>Periodicidad de la actividad de cobertura de los residuos.
Nota: e</t>
        </r>
        <r>
          <rPr>
            <sz val="8"/>
            <color indexed="81"/>
            <rFont val="Tahoma"/>
            <family val="2"/>
          </rPr>
          <t>l termino</t>
        </r>
        <r>
          <rPr>
            <b/>
            <sz val="8"/>
            <color indexed="81"/>
            <rFont val="Tahoma"/>
            <family val="2"/>
          </rPr>
          <t xml:space="preserve"> </t>
        </r>
        <r>
          <rPr>
            <b/>
            <u/>
            <sz val="8"/>
            <color indexed="81"/>
            <rFont val="Tahoma"/>
            <family val="2"/>
          </rPr>
          <t>Intermitente</t>
        </r>
        <r>
          <rPr>
            <u/>
            <sz val="8"/>
            <color indexed="81"/>
            <rFont val="Tahoma"/>
            <family val="2"/>
          </rPr>
          <t xml:space="preserve"> </t>
        </r>
        <r>
          <rPr>
            <sz val="8"/>
            <color indexed="81"/>
            <rFont val="Tahoma"/>
            <family val="2"/>
          </rPr>
          <t xml:space="preserve">hace referencia a la no constancia o falta de frecuencia de la cobertura de los residuos sólidos.
</t>
        </r>
      </text>
    </comment>
    <comment ref="DB2" authorId="0">
      <text>
        <r>
          <rPr>
            <b/>
            <sz val="8"/>
            <color indexed="81"/>
            <rFont val="Tahoma"/>
            <family val="2"/>
          </rPr>
          <t xml:space="preserve">Equipos con los que cuenta el municipio para realizar las tareas de reciclaje y comercializacion
</t>
        </r>
        <r>
          <rPr>
            <sz val="8"/>
            <color indexed="81"/>
            <rFont val="Tahoma"/>
            <family val="2"/>
          </rPr>
          <t xml:space="preserve">
</t>
        </r>
      </text>
    </comment>
    <comment ref="DD2" authorId="0">
      <text>
        <r>
          <rPr>
            <b/>
            <sz val="8"/>
            <color indexed="81"/>
            <rFont val="Tahoma"/>
            <family val="2"/>
          </rPr>
          <t xml:space="preserve">Equipos con los que cuenta el municipio para realizar las tareas de aprovechamiento de residuos inorganicos
</t>
        </r>
        <r>
          <rPr>
            <sz val="8"/>
            <color indexed="81"/>
            <rFont val="Tahoma"/>
            <family val="2"/>
          </rPr>
          <t xml:space="preserve">
</t>
        </r>
      </text>
    </comment>
    <comment ref="DH2" authorId="1">
      <text>
        <r>
          <rPr>
            <b/>
            <sz val="8"/>
            <color indexed="81"/>
            <rFont val="Tahoma"/>
            <family val="2"/>
          </rPr>
          <t>% MO aprov=(MO aprov/MO generado)*100</t>
        </r>
      </text>
    </comment>
    <comment ref="DI2" authorId="0">
      <text>
        <r>
          <rPr>
            <b/>
            <sz val="8"/>
            <color indexed="81"/>
            <rFont val="Tahoma"/>
            <family val="2"/>
          </rPr>
          <t>Que otro tipo de tratamiento para los residuos sólidos se realiza en el municicpio</t>
        </r>
        <r>
          <rPr>
            <sz val="8"/>
            <color indexed="81"/>
            <rFont val="Tahoma"/>
            <family val="2"/>
          </rPr>
          <t xml:space="preserve">
</t>
        </r>
      </text>
    </comment>
    <comment ref="DK2" authorId="1">
      <text>
        <r>
          <rPr>
            <b/>
            <sz val="12"/>
            <color indexed="81"/>
            <rFont val="Tahoma"/>
            <family val="2"/>
          </rPr>
          <t>% MI aprov=(MI aprov/MI gen)*100</t>
        </r>
      </text>
    </comment>
    <comment ref="DP2" authorId="1">
      <text>
        <r>
          <rPr>
            <b/>
            <sz val="12"/>
            <color indexed="81"/>
            <rFont val="Tahoma"/>
            <family val="2"/>
          </rPr>
          <t xml:space="preserve">
%=(n/N)*100</t>
        </r>
      </text>
    </comment>
    <comment ref="Y3" authorId="3">
      <text>
        <r>
          <rPr>
            <b/>
            <sz val="8"/>
            <color indexed="81"/>
            <rFont val="Tahoma"/>
            <family val="2"/>
          </rPr>
          <t>cdominguez:</t>
        </r>
        <r>
          <rPr>
            <sz val="8"/>
            <color indexed="81"/>
            <rFont val="Tahoma"/>
            <family val="2"/>
          </rPr>
          <t xml:space="preserve">
información enviada 2011</t>
        </r>
      </text>
    </comment>
    <comment ref="N4" authorId="4">
      <text>
        <r>
          <rPr>
            <b/>
            <sz val="9"/>
            <color indexed="81"/>
            <rFont val="Tahoma"/>
            <family val="2"/>
          </rPr>
          <t>Andres:</t>
        </r>
        <r>
          <rPr>
            <sz val="9"/>
            <color indexed="81"/>
            <rFont val="Tahoma"/>
            <family val="2"/>
          </rPr>
          <t xml:space="preserve">
según pagina del DANE</t>
        </r>
      </text>
    </comment>
    <comment ref="X4" authorId="4">
      <text>
        <r>
          <rPr>
            <b/>
            <sz val="9"/>
            <color indexed="81"/>
            <rFont val="Tahoma"/>
            <family val="2"/>
          </rPr>
          <t>Andres:</t>
        </r>
        <r>
          <rPr>
            <sz val="9"/>
            <color indexed="81"/>
            <rFont val="Tahoma"/>
            <family val="2"/>
          </rPr>
          <t xml:space="preserve">
EL MUNICIPIO DE AMAGA NO TIENE ATUALIZADO SU PGIRS POR LO TANTO ESTOS DATOS SE TOMAN DE EL 2005</t>
        </r>
      </text>
    </comment>
    <comment ref="Y4" authorId="4">
      <text>
        <r>
          <rPr>
            <b/>
            <sz val="9"/>
            <color indexed="81"/>
            <rFont val="Tahoma"/>
            <family val="2"/>
          </rPr>
          <t>Andres:</t>
        </r>
        <r>
          <rPr>
            <sz val="9"/>
            <color indexed="81"/>
            <rFont val="Tahoma"/>
            <family val="2"/>
          </rPr>
          <t xml:space="preserve">
SEGÚN INFORME DE GESTION EPAMA 2013</t>
        </r>
      </text>
    </comment>
    <comment ref="AB4" authorId="5">
      <text>
        <r>
          <rPr>
            <b/>
            <sz val="9"/>
            <color indexed="81"/>
            <rFont val="Tahoma"/>
            <family val="2"/>
          </rPr>
          <t>viky.gonzalez:</t>
        </r>
        <r>
          <rPr>
            <sz val="9"/>
            <color indexed="81"/>
            <rFont val="Tahoma"/>
            <family val="2"/>
          </rPr>
          <t xml:space="preserve">
se verifica el calor según el % presentado.</t>
        </r>
      </text>
    </comment>
    <comment ref="W6" authorId="4">
      <text>
        <r>
          <rPr>
            <b/>
            <sz val="9"/>
            <color indexed="81"/>
            <rFont val="Tahoma"/>
            <family val="2"/>
          </rPr>
          <t>Andres:</t>
        </r>
        <r>
          <rPr>
            <sz val="9"/>
            <color indexed="81"/>
            <rFont val="Tahoma"/>
            <family val="2"/>
          </rPr>
          <t xml:space="preserve">
NO SE TIENE ACTUALIZADO ESTE DATO</t>
        </r>
      </text>
    </comment>
    <comment ref="X6" authorId="4">
      <text>
        <r>
          <rPr>
            <b/>
            <sz val="9"/>
            <color indexed="81"/>
            <rFont val="Tahoma"/>
            <family val="2"/>
          </rPr>
          <t>Andres:</t>
        </r>
        <r>
          <rPr>
            <sz val="9"/>
            <color indexed="81"/>
            <rFont val="Tahoma"/>
            <family val="2"/>
          </rPr>
          <t xml:space="preserve">
NO SE TIENE ACTUALIZADO ESTE DATO</t>
        </r>
      </text>
    </comment>
    <comment ref="AK6" authorId="4">
      <text>
        <r>
          <rPr>
            <b/>
            <sz val="9"/>
            <color indexed="81"/>
            <rFont val="Tahoma"/>
            <family val="2"/>
          </rPr>
          <t>Andres:</t>
        </r>
        <r>
          <rPr>
            <sz val="9"/>
            <color indexed="81"/>
            <rFont val="Tahoma"/>
            <family val="2"/>
          </rPr>
          <t xml:space="preserve">
No se cuenta con información actualizada</t>
        </r>
      </text>
    </comment>
    <comment ref="AL6" authorId="4">
      <text>
        <r>
          <rPr>
            <b/>
            <sz val="9"/>
            <color indexed="81"/>
            <rFont val="Tahoma"/>
            <family val="2"/>
          </rPr>
          <t>Andres:</t>
        </r>
        <r>
          <rPr>
            <sz val="9"/>
            <color indexed="81"/>
            <rFont val="Tahoma"/>
            <family val="2"/>
          </rPr>
          <t xml:space="preserve">
No se cuenta con información actualizada</t>
        </r>
      </text>
    </comment>
    <comment ref="AM6" authorId="4">
      <text>
        <r>
          <rPr>
            <b/>
            <sz val="9"/>
            <color indexed="81"/>
            <rFont val="Tahoma"/>
            <family val="2"/>
          </rPr>
          <t>Andres:</t>
        </r>
        <r>
          <rPr>
            <sz val="9"/>
            <color indexed="81"/>
            <rFont val="Tahoma"/>
            <family val="2"/>
          </rPr>
          <t xml:space="preserve">
No se cuenta con información actualizada</t>
        </r>
      </text>
    </comment>
    <comment ref="Y8" authorId="5">
      <text>
        <r>
          <rPr>
            <b/>
            <sz val="9"/>
            <color indexed="81"/>
            <rFont val="Tahoma"/>
            <family val="2"/>
          </rPr>
          <t>viky.gonzalez:</t>
        </r>
        <r>
          <rPr>
            <sz val="9"/>
            <color indexed="81"/>
            <rFont val="Tahoma"/>
            <family val="2"/>
          </rPr>
          <t xml:space="preserve">
Calculado con PPC y Población--
Pilas disminución de la población</t>
        </r>
      </text>
    </comment>
    <comment ref="AP8" authorId="4">
      <text>
        <r>
          <rPr>
            <b/>
            <sz val="9"/>
            <color indexed="81"/>
            <rFont val="Tahoma"/>
            <family val="2"/>
          </rPr>
          <t>Andres:</t>
        </r>
        <r>
          <rPr>
            <sz val="9"/>
            <color indexed="81"/>
            <rFont val="Tahoma"/>
            <family val="2"/>
          </rPr>
          <t xml:space="preserve">
ESTOS SE VAN ROTANDO</t>
        </r>
      </text>
    </comment>
    <comment ref="DF8" authorId="4">
      <text>
        <r>
          <rPr>
            <b/>
            <sz val="9"/>
            <color indexed="81"/>
            <rFont val="Tahoma"/>
            <family val="2"/>
          </rPr>
          <t>Andres:</t>
        </r>
        <r>
          <rPr>
            <sz val="9"/>
            <color indexed="81"/>
            <rFont val="Tahoma"/>
            <family val="2"/>
          </rPr>
          <t xml:space="preserve">
SEGÚN INFORMACION SUMISTRADA NO SE HACEN NINGUN TIPO DE APROVECHAMIENTO</t>
        </r>
      </text>
    </comment>
    <comment ref="DG8" authorId="4">
      <text>
        <r>
          <rPr>
            <b/>
            <sz val="9"/>
            <color indexed="81"/>
            <rFont val="Tahoma"/>
            <family val="2"/>
          </rPr>
          <t>Andres:</t>
        </r>
        <r>
          <rPr>
            <sz val="9"/>
            <color indexed="81"/>
            <rFont val="Tahoma"/>
            <family val="2"/>
          </rPr>
          <t xml:space="preserve">
SEGÚN INFORMACION SUMISTRADA NO SE HACEN NINGUN TIPO DE APROVECHAMIENTO</t>
        </r>
      </text>
    </comment>
    <comment ref="DH8" authorId="4">
      <text>
        <r>
          <rPr>
            <b/>
            <sz val="9"/>
            <color indexed="81"/>
            <rFont val="Tahoma"/>
            <family val="2"/>
          </rPr>
          <t>Andres:</t>
        </r>
        <r>
          <rPr>
            <sz val="9"/>
            <color indexed="81"/>
            <rFont val="Tahoma"/>
            <family val="2"/>
          </rPr>
          <t xml:space="preserve">
SEGÚN INFORMACION SUMISTRADA NO SE HACEN NINGUN TIPO DE APROVECHAMIENTO</t>
        </r>
      </text>
    </comment>
    <comment ref="DJ8" authorId="4">
      <text>
        <r>
          <rPr>
            <b/>
            <sz val="9"/>
            <color indexed="81"/>
            <rFont val="Tahoma"/>
            <family val="2"/>
          </rPr>
          <t>Andres:</t>
        </r>
        <r>
          <rPr>
            <sz val="9"/>
            <color indexed="81"/>
            <rFont val="Tahoma"/>
            <family val="2"/>
          </rPr>
          <t xml:space="preserve">
SEGÚN INFORMACION SUMISTRADA NO SE HACEN NINGUN TIPO DE APROVECHAMIENTO</t>
        </r>
      </text>
    </comment>
    <comment ref="DK8" authorId="4">
      <text>
        <r>
          <rPr>
            <b/>
            <sz val="9"/>
            <color indexed="81"/>
            <rFont val="Tahoma"/>
            <family val="2"/>
          </rPr>
          <t>Andres:</t>
        </r>
        <r>
          <rPr>
            <sz val="9"/>
            <color indexed="81"/>
            <rFont val="Tahoma"/>
            <family val="2"/>
          </rPr>
          <t xml:space="preserve">
SEGÚN INFORMACION SUMISTRADA NO SE HACEN NINGUN TIPO DE APROVECHAMIENTO</t>
        </r>
      </text>
    </comment>
    <comment ref="Y10" authorId="5">
      <text>
        <r>
          <rPr>
            <b/>
            <sz val="9"/>
            <color indexed="81"/>
            <rFont val="Tahoma"/>
            <family val="2"/>
          </rPr>
          <t>viky.gonzalez:</t>
        </r>
        <r>
          <rPr>
            <sz val="9"/>
            <color indexed="81"/>
            <rFont val="Tahoma"/>
            <family val="2"/>
          </rPr>
          <t xml:space="preserve">
No se obtuvo información actualizada por parte del municipio</t>
        </r>
      </text>
    </comment>
    <comment ref="DD12" authorId="5">
      <text>
        <r>
          <rPr>
            <b/>
            <sz val="9"/>
            <color indexed="81"/>
            <rFont val="Tahoma"/>
            <family val="2"/>
          </rPr>
          <t>viky.gonzalez:</t>
        </r>
        <r>
          <rPr>
            <sz val="9"/>
            <color indexed="81"/>
            <rFont val="Tahoma"/>
            <family val="2"/>
          </rPr>
          <t xml:space="preserve">
Existe compostera en el  Guacala y sistemas pequeños en urbanizaciones y zonas rurales</t>
        </r>
      </text>
    </comment>
    <comment ref="N14" authorId="4">
      <text>
        <r>
          <rPr>
            <b/>
            <sz val="9"/>
            <color indexed="81"/>
            <rFont val="Tahoma"/>
            <family val="2"/>
          </rPr>
          <t>Andres:</t>
        </r>
        <r>
          <rPr>
            <sz val="9"/>
            <color indexed="81"/>
            <rFont val="Tahoma"/>
            <family val="2"/>
          </rPr>
          <t xml:space="preserve">
SEGÚN PAGINA DEL DANE</t>
        </r>
      </text>
    </comment>
    <comment ref="Y14" authorId="4">
      <text>
        <r>
          <rPr>
            <b/>
            <sz val="9"/>
            <color indexed="81"/>
            <rFont val="Tahoma"/>
            <family val="2"/>
          </rPr>
          <t>Andres:</t>
        </r>
        <r>
          <rPr>
            <sz val="9"/>
            <color indexed="81"/>
            <rFont val="Tahoma"/>
            <family val="2"/>
          </rPr>
          <t xml:space="preserve">
CALCULADO CON LA PPC</t>
        </r>
      </text>
    </comment>
    <comment ref="AJ14" authorId="4">
      <text>
        <r>
          <rPr>
            <b/>
            <sz val="9"/>
            <color indexed="81"/>
            <rFont val="Tahoma"/>
            <family val="2"/>
          </rPr>
          <t>Andres:</t>
        </r>
        <r>
          <rPr>
            <sz val="9"/>
            <color indexed="81"/>
            <rFont val="Tahoma"/>
            <family val="2"/>
          </rPr>
          <t xml:space="preserve">
NO SE TIENE EL DATO</t>
        </r>
      </text>
    </comment>
    <comment ref="AK14" authorId="4">
      <text>
        <r>
          <rPr>
            <b/>
            <sz val="9"/>
            <color indexed="81"/>
            <rFont val="Tahoma"/>
            <family val="2"/>
          </rPr>
          <t>Andres:</t>
        </r>
        <r>
          <rPr>
            <sz val="9"/>
            <color indexed="81"/>
            <rFont val="Tahoma"/>
            <family val="2"/>
          </rPr>
          <t xml:space="preserve">
NO SE TIENE ACTUALIZADO ESTOS DATOS</t>
        </r>
      </text>
    </comment>
    <comment ref="AY14" authorId="5">
      <text>
        <r>
          <rPr>
            <b/>
            <sz val="9"/>
            <color indexed="81"/>
            <rFont val="Tahoma"/>
            <family val="2"/>
          </rPr>
          <t>viky.gonzalez:</t>
        </r>
        <r>
          <rPr>
            <sz val="9"/>
            <color indexed="81"/>
            <rFont val="Tahoma"/>
            <family val="2"/>
          </rPr>
          <t xml:space="preserve">
Tomado actualización 2.008</t>
        </r>
      </text>
    </comment>
    <comment ref="DF14" authorId="4">
      <text>
        <r>
          <rPr>
            <b/>
            <sz val="9"/>
            <color indexed="81"/>
            <rFont val="Tahoma"/>
            <family val="2"/>
          </rPr>
          <t>Andres:</t>
        </r>
        <r>
          <rPr>
            <sz val="9"/>
            <color indexed="81"/>
            <rFont val="Tahoma"/>
            <family val="2"/>
          </rPr>
          <t xml:space="preserve">
NO SE REALIZA APROVECHAMIENTO Y EL Q SE REALIZA ES DE MANERA INFORMAL Y NO LLEVAN REGISTROS</t>
        </r>
      </text>
    </comment>
    <comment ref="DG14" authorId="4">
      <text>
        <r>
          <rPr>
            <b/>
            <sz val="9"/>
            <color indexed="81"/>
            <rFont val="Tahoma"/>
            <family val="2"/>
          </rPr>
          <t>Andres:</t>
        </r>
        <r>
          <rPr>
            <sz val="9"/>
            <color indexed="81"/>
            <rFont val="Tahoma"/>
            <family val="2"/>
          </rPr>
          <t xml:space="preserve">
NO SE REALIZA APROVECHAMIENTO Y EL Q SE REALIZA ES DE MANERA INFORMAL Y NO LLEVAN REGISTROS</t>
        </r>
      </text>
    </comment>
    <comment ref="DH14" authorId="4">
      <text>
        <r>
          <rPr>
            <b/>
            <sz val="9"/>
            <color indexed="81"/>
            <rFont val="Tahoma"/>
            <family val="2"/>
          </rPr>
          <t>Andres:</t>
        </r>
        <r>
          <rPr>
            <sz val="9"/>
            <color indexed="81"/>
            <rFont val="Tahoma"/>
            <family val="2"/>
          </rPr>
          <t xml:space="preserve">
NO SE REALIZA APROVECHAMIENTO Y EL Q SE REALIZA ES DE MANERA INFORMAL Y NO LLEVAN REGISTROS</t>
        </r>
      </text>
    </comment>
    <comment ref="DJ14" authorId="4">
      <text>
        <r>
          <rPr>
            <b/>
            <sz val="9"/>
            <color indexed="81"/>
            <rFont val="Tahoma"/>
            <family val="2"/>
          </rPr>
          <t>Andres:</t>
        </r>
        <r>
          <rPr>
            <sz val="9"/>
            <color indexed="81"/>
            <rFont val="Tahoma"/>
            <family val="2"/>
          </rPr>
          <t xml:space="preserve">
NO SE REALIZA APROVECHAMIENTO Y EL Q SE REALIZA ES DE MANERA INFORMAL Y NO LLEVAN REGISTROS</t>
        </r>
      </text>
    </comment>
    <comment ref="DK14" authorId="4">
      <text>
        <r>
          <rPr>
            <b/>
            <sz val="9"/>
            <color indexed="81"/>
            <rFont val="Tahoma"/>
            <family val="2"/>
          </rPr>
          <t>Andres:</t>
        </r>
        <r>
          <rPr>
            <sz val="9"/>
            <color indexed="81"/>
            <rFont val="Tahoma"/>
            <family val="2"/>
          </rPr>
          <t xml:space="preserve">
NO SE REALIZA APROVECHAMIENTO Y EL Q SE REALIZA ES DE MANERA INFORMAL Y NO LLEVAN REGISTROS</t>
        </r>
      </text>
    </comment>
    <comment ref="Y16" authorId="5">
      <text>
        <r>
          <rPr>
            <b/>
            <sz val="9"/>
            <color indexed="81"/>
            <rFont val="Tahoma"/>
            <family val="2"/>
          </rPr>
          <t>viky.gonzalez:</t>
        </r>
        <r>
          <rPr>
            <sz val="9"/>
            <color indexed="81"/>
            <rFont val="Tahoma"/>
            <family val="2"/>
          </rPr>
          <t xml:space="preserve">
Mo se obtuvo información actualizada</t>
        </r>
      </text>
    </comment>
    <comment ref="DD16" authorId="5">
      <text>
        <r>
          <rPr>
            <b/>
            <sz val="9"/>
            <color indexed="81"/>
            <rFont val="Tahoma"/>
            <family val="2"/>
          </rPr>
          <t>viky.gonzalez:</t>
        </r>
        <r>
          <rPr>
            <sz val="9"/>
            <color indexed="81"/>
            <rFont val="Tahoma"/>
            <family val="2"/>
          </rPr>
          <t xml:space="preserve">
Existe compostera en el  Guacala y sistemas pequeños en urbanizaciones y zonas rurales</t>
        </r>
      </text>
    </comment>
    <comment ref="Y17" authorId="3">
      <text>
        <r>
          <rPr>
            <b/>
            <sz val="8"/>
            <color indexed="81"/>
            <rFont val="Tahoma"/>
            <family val="2"/>
          </rPr>
          <t>cdominguez:</t>
        </r>
        <r>
          <rPr>
            <sz val="8"/>
            <color indexed="81"/>
            <rFont val="Tahoma"/>
            <family val="2"/>
          </rPr>
          <t xml:space="preserve">
Actualizado con proyecciones de PGIRS regional</t>
        </r>
      </text>
    </comment>
    <comment ref="Y18" authorId="5">
      <text>
        <r>
          <rPr>
            <b/>
            <sz val="9"/>
            <color indexed="81"/>
            <rFont val="Tahoma"/>
            <family val="2"/>
          </rPr>
          <t>viky.gonzalez:</t>
        </r>
        <r>
          <rPr>
            <sz val="9"/>
            <color indexed="81"/>
            <rFont val="Tahoma"/>
            <family val="2"/>
          </rPr>
          <t xml:space="preserve">
Información entregada</t>
        </r>
      </text>
    </comment>
    <comment ref="AJ18" authorId="5">
      <text>
        <r>
          <rPr>
            <b/>
            <sz val="9"/>
            <color indexed="81"/>
            <rFont val="Tahoma"/>
            <family val="2"/>
          </rPr>
          <t>viky.gonzalez:</t>
        </r>
        <r>
          <rPr>
            <sz val="9"/>
            <color indexed="81"/>
            <rFont val="Tahoma"/>
            <family val="2"/>
          </rPr>
          <t xml:space="preserve">
Teniendo en cuenta el material total aprovechado</t>
        </r>
      </text>
    </comment>
    <comment ref="Y20" authorId="5">
      <text>
        <r>
          <rPr>
            <b/>
            <sz val="9"/>
            <color indexed="81"/>
            <rFont val="Tahoma"/>
            <family val="2"/>
          </rPr>
          <t>viky.gonzalez:</t>
        </r>
        <r>
          <rPr>
            <sz val="9"/>
            <color indexed="81"/>
            <rFont val="Tahoma"/>
            <family val="2"/>
          </rPr>
          <t xml:space="preserve">
No se obtuvo información más actualizada</t>
        </r>
      </text>
    </comment>
    <comment ref="N22" authorId="4">
      <text>
        <r>
          <rPr>
            <b/>
            <sz val="9"/>
            <color indexed="81"/>
            <rFont val="Tahoma"/>
            <family val="2"/>
          </rPr>
          <t>Andres:</t>
        </r>
        <r>
          <rPr>
            <sz val="9"/>
            <color indexed="81"/>
            <rFont val="Tahoma"/>
            <family val="2"/>
          </rPr>
          <t xml:space="preserve">
SEGÚN LA PAGINA DEL DANE</t>
        </r>
      </text>
    </comment>
    <comment ref="AK22" authorId="4">
      <text>
        <r>
          <rPr>
            <b/>
            <sz val="9"/>
            <color indexed="81"/>
            <rFont val="Tahoma"/>
            <family val="2"/>
          </rPr>
          <t>Andres:</t>
        </r>
        <r>
          <rPr>
            <sz val="9"/>
            <color indexed="81"/>
            <rFont val="Tahoma"/>
            <family val="2"/>
          </rPr>
          <t xml:space="preserve">
NO SE TIENE ACTUALIZADO ESTOS DATOS</t>
        </r>
      </text>
    </comment>
    <comment ref="Y23" authorId="3">
      <text>
        <r>
          <rPr>
            <b/>
            <sz val="8"/>
            <color indexed="81"/>
            <rFont val="Tahoma"/>
            <family val="2"/>
          </rPr>
          <t>cdominguez:</t>
        </r>
        <r>
          <rPr>
            <sz val="8"/>
            <color indexed="81"/>
            <rFont val="Tahoma"/>
            <family val="2"/>
          </rPr>
          <t xml:space="preserve">
Actualizado con proyecciones de PGIRS regional</t>
        </r>
      </text>
    </comment>
    <comment ref="T24" authorId="5">
      <text>
        <r>
          <rPr>
            <b/>
            <sz val="9"/>
            <color indexed="81"/>
            <rFont val="Tahoma"/>
            <family val="2"/>
          </rPr>
          <t>viky.gonzalez:</t>
        </r>
        <r>
          <rPr>
            <sz val="9"/>
            <color indexed="81"/>
            <rFont val="Tahoma"/>
            <family val="2"/>
          </rPr>
          <t xml:space="preserve">
Proyecciones PGIRS 2005</t>
        </r>
      </text>
    </comment>
    <comment ref="Y24" authorId="5">
      <text>
        <r>
          <rPr>
            <b/>
            <sz val="9"/>
            <color indexed="81"/>
            <rFont val="Tahoma"/>
            <family val="2"/>
          </rPr>
          <t>viky.gonzalez:</t>
        </r>
        <r>
          <rPr>
            <sz val="9"/>
            <color indexed="81"/>
            <rFont val="Tahoma"/>
            <family val="2"/>
          </rPr>
          <t xml:space="preserve">
Calculado a partir de población y PPC</t>
        </r>
      </text>
    </comment>
    <comment ref="AJ24" authorId="5">
      <text>
        <r>
          <rPr>
            <b/>
            <sz val="9"/>
            <color indexed="81"/>
            <rFont val="Tahoma"/>
            <family val="2"/>
          </rPr>
          <t>viky.gonzalez:</t>
        </r>
        <r>
          <rPr>
            <sz val="9"/>
            <color indexed="81"/>
            <rFont val="Tahoma"/>
            <family val="2"/>
          </rPr>
          <t xml:space="preserve">
Se aprovechan 9,1 toneladas según reporte PGIRS 2005</t>
        </r>
      </text>
    </comment>
    <comment ref="AY24" authorId="5">
      <text>
        <r>
          <rPr>
            <b/>
            <sz val="9"/>
            <color indexed="81"/>
            <rFont val="Tahoma"/>
            <family val="2"/>
          </rPr>
          <t>viky.gonzalez:</t>
        </r>
        <r>
          <rPr>
            <sz val="9"/>
            <color indexed="81"/>
            <rFont val="Tahoma"/>
            <family val="2"/>
          </rPr>
          <t xml:space="preserve">
Según PGIRS 2005</t>
        </r>
      </text>
    </comment>
    <comment ref="DB24" authorId="5">
      <text>
        <r>
          <rPr>
            <b/>
            <sz val="9"/>
            <color indexed="81"/>
            <rFont val="Tahoma"/>
            <family val="2"/>
          </rPr>
          <t>viky.gonzalez:</t>
        </r>
        <r>
          <rPr>
            <sz val="9"/>
            <color indexed="81"/>
            <rFont val="Tahoma"/>
            <family val="2"/>
          </rPr>
          <t xml:space="preserve">
 Correspodne al sitio de aporvechamiento utilizado por al cooperativa existente</t>
        </r>
      </text>
    </comment>
    <comment ref="Y25" authorId="3">
      <text>
        <r>
          <rPr>
            <b/>
            <sz val="8"/>
            <color indexed="81"/>
            <rFont val="Tahoma"/>
            <family val="2"/>
          </rPr>
          <t>cdominguez:</t>
        </r>
        <r>
          <rPr>
            <sz val="8"/>
            <color indexed="81"/>
            <rFont val="Tahoma"/>
            <family val="2"/>
          </rPr>
          <t xml:space="preserve">
Actualizado con proyecciones de PGIRS regional</t>
        </r>
      </text>
    </comment>
    <comment ref="Y26" authorId="5">
      <text>
        <r>
          <rPr>
            <b/>
            <sz val="9"/>
            <color indexed="81"/>
            <rFont val="Tahoma"/>
            <family val="2"/>
          </rPr>
          <t>viky.gonzalez:
 Calculada a partir de población y PPC reportada</t>
        </r>
      </text>
    </comment>
    <comment ref="AA26" authorId="5">
      <text>
        <r>
          <rPr>
            <b/>
            <sz val="9"/>
            <color indexed="81"/>
            <rFont val="Tahoma"/>
            <family val="2"/>
          </rPr>
          <t>viky.gonzalez:</t>
        </r>
        <r>
          <rPr>
            <sz val="9"/>
            <color indexed="81"/>
            <rFont val="Tahoma"/>
            <family val="2"/>
          </rPr>
          <t xml:space="preserve">
% según caracterización realizada en 2005</t>
        </r>
      </text>
    </comment>
    <comment ref="AE26" authorId="5">
      <text>
        <r>
          <rPr>
            <b/>
            <sz val="9"/>
            <color indexed="81"/>
            <rFont val="Tahoma"/>
            <family val="2"/>
          </rPr>
          <t>viky.gonzalez:</t>
        </r>
        <r>
          <rPr>
            <sz val="9"/>
            <color indexed="81"/>
            <rFont val="Tahoma"/>
            <family val="2"/>
          </rPr>
          <t xml:space="preserve">
Entregada por Municipio Basada en actividades de actualización del PGIRS</t>
        </r>
      </text>
    </comment>
    <comment ref="AP26" authorId="5">
      <text>
        <r>
          <rPr>
            <b/>
            <sz val="9"/>
            <color indexed="81"/>
            <rFont val="Tahoma"/>
            <family val="2"/>
          </rPr>
          <t>viky.gonzalez:</t>
        </r>
        <r>
          <rPr>
            <sz val="9"/>
            <color indexed="81"/>
            <rFont val="Tahoma"/>
            <family val="2"/>
          </rPr>
          <t xml:space="preserve">
Informaciónd e la empresa</t>
        </r>
      </text>
    </comment>
    <comment ref="Y27" authorId="3">
      <text>
        <r>
          <rPr>
            <b/>
            <sz val="8"/>
            <color indexed="81"/>
            <rFont val="Tahoma"/>
            <family val="2"/>
          </rPr>
          <t>cdominguez:</t>
        </r>
        <r>
          <rPr>
            <sz val="8"/>
            <color indexed="81"/>
            <rFont val="Tahoma"/>
            <family val="2"/>
          </rPr>
          <t xml:space="preserve">
Actualizado con proyecciones de PGIRS regional</t>
        </r>
      </text>
    </comment>
    <comment ref="T28" authorId="5">
      <text>
        <r>
          <rPr>
            <b/>
            <sz val="9"/>
            <color indexed="81"/>
            <rFont val="Tahoma"/>
            <family val="2"/>
          </rPr>
          <t>viky.gonzalez:</t>
        </r>
        <r>
          <rPr>
            <sz val="9"/>
            <color indexed="81"/>
            <rFont val="Tahoma"/>
            <family val="2"/>
          </rPr>
          <t xml:space="preserve">
Tomado de proyecciónd e población PGIRS 2005</t>
        </r>
      </text>
    </comment>
    <comment ref="AA28" authorId="5">
      <text>
        <r>
          <rPr>
            <b/>
            <sz val="9"/>
            <color indexed="81"/>
            <rFont val="Tahoma"/>
            <family val="2"/>
          </rPr>
          <t>viky.gonzalez:</t>
        </r>
        <r>
          <rPr>
            <sz val="9"/>
            <color indexed="81"/>
            <rFont val="Tahoma"/>
            <family val="2"/>
          </rPr>
          <t xml:space="preserve">
Datos egún % caracterización realizada en 2005</t>
        </r>
      </text>
    </comment>
    <comment ref="AE28" authorId="5">
      <text>
        <r>
          <rPr>
            <b/>
            <sz val="9"/>
            <color indexed="81"/>
            <rFont val="Tahoma"/>
            <family val="2"/>
          </rPr>
          <t>viky.gonzalez:</t>
        </r>
        <r>
          <rPr>
            <sz val="9"/>
            <color indexed="81"/>
            <rFont val="Tahoma"/>
            <family val="2"/>
          </rPr>
          <t xml:space="preserve">
Infomración entregada por Municipio</t>
        </r>
      </text>
    </comment>
    <comment ref="Y29" authorId="3">
      <text>
        <r>
          <rPr>
            <b/>
            <sz val="8"/>
            <color indexed="81"/>
            <rFont val="Tahoma"/>
            <family val="2"/>
          </rPr>
          <t>cdominguez:</t>
        </r>
        <r>
          <rPr>
            <sz val="8"/>
            <color indexed="81"/>
            <rFont val="Tahoma"/>
            <family val="2"/>
          </rPr>
          <t xml:space="preserve">
Actualizado con proyecciones de PGIRS regional</t>
        </r>
      </text>
    </comment>
    <comment ref="AE30" authorId="5">
      <text>
        <r>
          <rPr>
            <b/>
            <sz val="9"/>
            <color indexed="81"/>
            <rFont val="Tahoma"/>
            <family val="2"/>
          </rPr>
          <t>viky.gonzalez:</t>
        </r>
        <r>
          <rPr>
            <sz val="9"/>
            <color indexed="81"/>
            <rFont val="Tahoma"/>
            <family val="2"/>
          </rPr>
          <t xml:space="preserve">
Según proyecciones presentadas</t>
        </r>
      </text>
    </comment>
    <comment ref="DB30" authorId="5">
      <text>
        <r>
          <rPr>
            <b/>
            <sz val="9"/>
            <color indexed="81"/>
            <rFont val="Tahoma"/>
            <family val="2"/>
          </rPr>
          <t>viky.gonzalez:</t>
        </r>
        <r>
          <rPr>
            <sz val="9"/>
            <color indexed="81"/>
            <rFont val="Tahoma"/>
            <family val="2"/>
          </rPr>
          <t xml:space="preserve">
Bodegas de particulares</t>
        </r>
      </text>
    </comment>
    <comment ref="F34" authorId="6">
      <text>
        <r>
          <rPr>
            <b/>
            <sz val="9"/>
            <color indexed="81"/>
            <rFont val="Tahoma"/>
            <family val="2"/>
          </rPr>
          <t>MARIBEL:</t>
        </r>
        <r>
          <rPr>
            <sz val="9"/>
            <color indexed="81"/>
            <rFont val="Tahoma"/>
            <family val="2"/>
          </rPr>
          <t xml:space="preserve">
SE ESTA A LA ESPERA DE LA REVISIÓN DE LOS COMENTARIOS POR PARTE DE CORANTIOQUIA PARA COMENZAR A ADOPTARLO</t>
        </r>
      </text>
    </comment>
    <comment ref="K34" authorId="6">
      <text>
        <r>
          <rPr>
            <b/>
            <sz val="9"/>
            <color indexed="81"/>
            <rFont val="Tahoma"/>
            <family val="2"/>
          </rPr>
          <t>MARIBEL:</t>
        </r>
        <r>
          <rPr>
            <sz val="9"/>
            <color indexed="81"/>
            <rFont val="Tahoma"/>
            <family val="2"/>
          </rPr>
          <t xml:space="preserve">
SE ESTA A LA ESPERA DE LA REVISIÓN DE CORANTIQOUIA</t>
        </r>
      </text>
    </comment>
    <comment ref="U34" authorId="6">
      <text>
        <r>
          <rPr>
            <b/>
            <sz val="9"/>
            <color indexed="81"/>
            <rFont val="Tahoma"/>
            <family val="2"/>
          </rPr>
          <t>MARIBEL:</t>
        </r>
        <r>
          <rPr>
            <sz val="9"/>
            <color indexed="81"/>
            <rFont val="Tahoma"/>
            <family val="2"/>
          </rPr>
          <t xml:space="preserve">
INFORMACIÓN TOMADA DE ACTUALIZACIÓN PGIRS 2013</t>
        </r>
      </text>
    </comment>
    <comment ref="W34" authorId="6">
      <text>
        <r>
          <rPr>
            <b/>
            <sz val="9"/>
            <color indexed="81"/>
            <rFont val="Tahoma"/>
            <family val="2"/>
          </rPr>
          <t>MARIBEL:</t>
        </r>
        <r>
          <rPr>
            <sz val="9"/>
            <color indexed="81"/>
            <rFont val="Tahoma"/>
            <family val="2"/>
          </rPr>
          <t xml:space="preserve">
INFORMACIÓN TOMADA ACTUALIZACIÓN PGIRS 2013</t>
        </r>
      </text>
    </comment>
    <comment ref="X34" authorId="6">
      <text>
        <r>
          <rPr>
            <b/>
            <sz val="9"/>
            <color indexed="81"/>
            <rFont val="Tahoma"/>
            <family val="2"/>
          </rPr>
          <t>MARIBEL:</t>
        </r>
        <r>
          <rPr>
            <sz val="9"/>
            <color indexed="81"/>
            <rFont val="Tahoma"/>
            <family val="2"/>
          </rPr>
          <t xml:space="preserve">
SE MANTIENE LA INFORMACIÓN REPPORTADA PARA EL 2013</t>
        </r>
      </text>
    </comment>
    <comment ref="Y34" authorId="6">
      <text>
        <r>
          <rPr>
            <b/>
            <sz val="9"/>
            <color indexed="81"/>
            <rFont val="Tahoma"/>
            <family val="2"/>
          </rPr>
          <t>MARIBEL:</t>
        </r>
        <r>
          <rPr>
            <sz val="9"/>
            <color indexed="81"/>
            <rFont val="Tahoma"/>
            <family val="2"/>
          </rPr>
          <t xml:space="preserve">
DATO OBTENIDO DE LA ULTIMA CARACTERIZACIÓN ACTUALIZACIÓN PGIRS 2013</t>
        </r>
      </text>
    </comment>
    <comment ref="AE34" authorId="6">
      <text>
        <r>
          <rPr>
            <b/>
            <sz val="9"/>
            <color indexed="81"/>
            <rFont val="Tahoma"/>
            <family val="2"/>
          </rPr>
          <t>MARIBEL:</t>
        </r>
        <r>
          <rPr>
            <sz val="9"/>
            <color indexed="81"/>
            <rFont val="Tahoma"/>
            <family val="2"/>
          </rPr>
          <t xml:space="preserve">
INFORMACIÓN PGIRS 2013</t>
        </r>
      </text>
    </comment>
    <comment ref="AL34" authorId="6">
      <text>
        <r>
          <rPr>
            <b/>
            <sz val="9"/>
            <color indexed="81"/>
            <rFont val="Tahoma"/>
            <family val="2"/>
          </rPr>
          <t>MARIBEL:</t>
        </r>
        <r>
          <rPr>
            <sz val="9"/>
            <color indexed="81"/>
            <rFont val="Tahoma"/>
            <family val="2"/>
          </rPr>
          <t xml:space="preserve">
NO SE PRESTA EL SERVICIO A LA ZONA RURAL INFORMACIÓN TOMADA ACTUALIZACIÓN PGIRS 2013</t>
        </r>
      </text>
    </comment>
    <comment ref="AR34" authorId="6">
      <text>
        <r>
          <rPr>
            <b/>
            <sz val="9"/>
            <color indexed="81"/>
            <rFont val="Tahoma"/>
            <family val="2"/>
          </rPr>
          <t>MARIBEL:</t>
        </r>
        <r>
          <rPr>
            <sz val="9"/>
            <color indexed="81"/>
            <rFont val="Tahoma"/>
            <family val="2"/>
          </rPr>
          <t xml:space="preserve">
se divide el volco de la volqueta en dos compratimientos</t>
        </r>
      </text>
    </comment>
    <comment ref="AX34" authorId="6">
      <text>
        <r>
          <rPr>
            <b/>
            <sz val="9"/>
            <color indexed="81"/>
            <rFont val="Tahoma"/>
            <family val="2"/>
          </rPr>
          <t>MARIBEL:</t>
        </r>
        <r>
          <rPr>
            <sz val="9"/>
            <color indexed="81"/>
            <rFont val="Tahoma"/>
            <family val="2"/>
          </rPr>
          <t xml:space="preserve">
UNO DE ELLOS ES SUPER NOMERARIO</t>
        </r>
      </text>
    </comment>
    <comment ref="AZ34" authorId="6">
      <text>
        <r>
          <rPr>
            <b/>
            <sz val="9"/>
            <color indexed="81"/>
            <rFont val="Tahoma"/>
            <family val="2"/>
          </rPr>
          <t>MARIBEL:</t>
        </r>
        <r>
          <rPr>
            <sz val="9"/>
            <color indexed="81"/>
            <rFont val="Tahoma"/>
            <family val="2"/>
          </rPr>
          <t xml:space="preserve">
OBTENIDO DE PGIRS</t>
        </r>
      </text>
    </comment>
    <comment ref="BV34" authorId="6">
      <text>
        <r>
          <rPr>
            <b/>
            <sz val="9"/>
            <color indexed="81"/>
            <rFont val="Tahoma"/>
            <family val="2"/>
          </rPr>
          <t>MARIBEL:</t>
        </r>
        <r>
          <rPr>
            <sz val="9"/>
            <color indexed="81"/>
            <rFont val="Tahoma"/>
            <family val="2"/>
          </rPr>
          <t xml:space="preserve">
SE CAMBIA A 2010 PORQUE SE GENERA UNA MODIFICACIÓN EN LA LICENCIA CON NUEVO TIEMPO DE VIGENCIA DE 4 AÑOS</t>
        </r>
      </text>
    </comment>
    <comment ref="BX34" authorId="6">
      <text>
        <r>
          <rPr>
            <b/>
            <sz val="9"/>
            <color indexed="81"/>
            <rFont val="Tahoma"/>
            <family val="2"/>
          </rPr>
          <t>MARIBEL:</t>
        </r>
        <r>
          <rPr>
            <sz val="9"/>
            <color indexed="81"/>
            <rFont val="Tahoma"/>
            <family val="2"/>
          </rPr>
          <t xml:space="preserve">
EL DATO NO SE TIENE PORQUE NO HAY TOPOGRAFIA</t>
        </r>
      </text>
    </comment>
    <comment ref="CB34" authorId="6">
      <text>
        <r>
          <rPr>
            <b/>
            <sz val="9"/>
            <color indexed="81"/>
            <rFont val="Tahoma"/>
            <family val="2"/>
          </rPr>
          <t>MARIBEL:</t>
        </r>
        <r>
          <rPr>
            <sz val="9"/>
            <color indexed="81"/>
            <rFont val="Tahoma"/>
            <family val="2"/>
          </rPr>
          <t xml:space="preserve">
SE ESTA ADECUANDO UNA NUEVA TRINCHERA,PAA DARLE CIERE A LA ACTUAL.</t>
        </r>
      </text>
    </comment>
    <comment ref="CC34" authorId="6">
      <text>
        <r>
          <rPr>
            <b/>
            <sz val="9"/>
            <color indexed="81"/>
            <rFont val="Tahoma"/>
            <family val="2"/>
          </rPr>
          <t>MARIBEL:</t>
        </r>
        <r>
          <rPr>
            <sz val="9"/>
            <color indexed="81"/>
            <rFont val="Tahoma"/>
            <family val="2"/>
          </rPr>
          <t xml:space="preserve">
NO SE TIENE EL DATO PORQUE NO HAY TOPOGRAFIA</t>
        </r>
      </text>
    </comment>
    <comment ref="CK34" authorId="6">
      <text>
        <r>
          <rPr>
            <b/>
            <sz val="9"/>
            <color indexed="81"/>
            <rFont val="Tahoma"/>
            <family val="2"/>
          </rPr>
          <t>MARIBEL:</t>
        </r>
        <r>
          <rPr>
            <sz val="9"/>
            <color indexed="81"/>
            <rFont val="Tahoma"/>
            <family val="2"/>
          </rPr>
          <t xml:space="preserve">
no se cuenta con celda de seguridad</t>
        </r>
      </text>
    </comment>
    <comment ref="CQ34" authorId="6">
      <text>
        <r>
          <rPr>
            <b/>
            <sz val="9"/>
            <color indexed="81"/>
            <rFont val="Tahoma"/>
            <family val="2"/>
          </rPr>
          <t>MARIBEL:</t>
        </r>
        <r>
          <rPr>
            <sz val="9"/>
            <color indexed="81"/>
            <rFont val="Tahoma"/>
            <family val="2"/>
          </rPr>
          <t xml:space="preserve">
actualmente se sabe que existe un pozo septico pero no se sabe la ubicación exacta.</t>
        </r>
      </text>
    </comment>
    <comment ref="CS34" authorId="6">
      <text>
        <r>
          <rPr>
            <b/>
            <sz val="9"/>
            <color indexed="81"/>
            <rFont val="Tahoma"/>
            <family val="2"/>
          </rPr>
          <t>MARIBEL:</t>
        </r>
        <r>
          <rPr>
            <sz val="9"/>
            <color indexed="81"/>
            <rFont val="Tahoma"/>
            <family val="2"/>
          </rPr>
          <t xml:space="preserve">
las chimeneas no estan en muy buen estado</t>
        </r>
      </text>
    </comment>
    <comment ref="CT34" authorId="6">
      <text>
        <r>
          <rPr>
            <b/>
            <sz val="9"/>
            <color indexed="81"/>
            <rFont val="Tahoma"/>
            <family val="2"/>
          </rPr>
          <t>MARIBEL:</t>
        </r>
        <r>
          <rPr>
            <sz val="9"/>
            <color indexed="81"/>
            <rFont val="Tahoma"/>
            <family val="2"/>
          </rPr>
          <t xml:space="preserve">
según la hora de llegada del vehiculo recolector en algunas ocaciones los R.S no son cubiertos completamente pero se cubren con un plastico para luego cubrir adecuadamente</t>
        </r>
      </text>
    </comment>
    <comment ref="DM34" authorId="6">
      <text>
        <r>
          <rPr>
            <b/>
            <sz val="9"/>
            <color indexed="81"/>
            <rFont val="Tahoma"/>
            <family val="2"/>
          </rPr>
          <t>MARIBEL:</t>
        </r>
        <r>
          <rPr>
            <sz val="9"/>
            <color indexed="81"/>
            <rFont val="Tahoma"/>
            <family val="2"/>
          </rPr>
          <t xml:space="preserve">
LA ACTIVIDAD ES REALIZADA POR OPERARIOS DE LA BODEGA</t>
        </r>
      </text>
    </comment>
    <comment ref="DN34" authorId="6">
      <text>
        <r>
          <rPr>
            <b/>
            <sz val="9"/>
            <color indexed="81"/>
            <rFont val="Tahoma"/>
            <family val="2"/>
          </rPr>
          <t>MARIBEL:</t>
        </r>
        <r>
          <rPr>
            <sz val="9"/>
            <color indexed="81"/>
            <rFont val="Tahoma"/>
            <family val="2"/>
          </rPr>
          <t xml:space="preserve">
CORRESPONDE AL NUMERO DE OPERARIOS DE LA EMPRESA</t>
        </r>
      </text>
    </comment>
    <comment ref="DP34" authorId="6">
      <text>
        <r>
          <rPr>
            <b/>
            <sz val="9"/>
            <color indexed="81"/>
            <rFont val="Tahoma"/>
            <family val="2"/>
          </rPr>
          <t>MARIBEL:</t>
        </r>
        <r>
          <rPr>
            <sz val="9"/>
            <color indexed="81"/>
            <rFont val="Tahoma"/>
            <family val="2"/>
          </rPr>
          <t xml:space="preserve">
LOS MISMOS 4 OPERARIOS REALIZAN LA FUNCIÓN DE RECICLAJE</t>
        </r>
      </text>
    </comment>
    <comment ref="S36" authorId="7">
      <text>
        <r>
          <rPr>
            <b/>
            <sz val="9"/>
            <color indexed="81"/>
            <rFont val="Tahoma"/>
            <family val="2"/>
          </rPr>
          <t>Viky gonzalez Melendez:</t>
        </r>
        <r>
          <rPr>
            <sz val="9"/>
            <color indexed="81"/>
            <rFont val="Tahoma"/>
            <family val="2"/>
          </rPr>
          <t xml:space="preserve">
Proyecciones DANE</t>
        </r>
      </text>
    </comment>
    <comment ref="AE36" authorId="7">
      <text>
        <r>
          <rPr>
            <b/>
            <sz val="9"/>
            <color indexed="81"/>
            <rFont val="Tahoma"/>
            <family val="2"/>
          </rPr>
          <t>Viky gonzalez Melendez:</t>
        </r>
        <r>
          <rPr>
            <sz val="9"/>
            <color indexed="81"/>
            <rFont val="Tahoma"/>
            <family val="2"/>
          </rPr>
          <t xml:space="preserve">
</t>
        </r>
      </text>
    </comment>
    <comment ref="AH36" authorId="6">
      <text>
        <r>
          <rPr>
            <b/>
            <sz val="9"/>
            <color indexed="81"/>
            <rFont val="Tahoma"/>
            <family val="2"/>
          </rPr>
          <t>MARIBEL:</t>
        </r>
        <r>
          <rPr>
            <sz val="9"/>
            <color indexed="81"/>
            <rFont val="Tahoma"/>
            <family val="2"/>
          </rPr>
          <t xml:space="preserve">
EN MUY  MAL ESTADO</t>
        </r>
      </text>
    </comment>
    <comment ref="DD36" authorId="6">
      <text>
        <r>
          <rPr>
            <b/>
            <sz val="9"/>
            <color indexed="81"/>
            <rFont val="Tahoma"/>
            <family val="2"/>
          </rPr>
          <t>MARIBEL:</t>
        </r>
        <r>
          <rPr>
            <sz val="9"/>
            <color indexed="81"/>
            <rFont val="Tahoma"/>
            <family val="2"/>
          </rPr>
          <t xml:space="preserve">
NO CUENTA CON NINGUNTIPO DE APROVECHAMIENTO DE ORGANICOS</t>
        </r>
      </text>
    </comment>
    <comment ref="DM36" authorId="6">
      <text>
        <r>
          <rPr>
            <b/>
            <sz val="9"/>
            <color indexed="81"/>
            <rFont val="Tahoma"/>
            <family val="2"/>
          </rPr>
          <t>MARIBEL:</t>
        </r>
        <r>
          <rPr>
            <sz val="9"/>
            <color indexed="81"/>
            <rFont val="Tahoma"/>
            <family val="2"/>
          </rPr>
          <t xml:space="preserve">
RECOLECTORES INDEPENDIENTES,NO CUENTAN CON NINGUNAS PRESTACIONES</t>
        </r>
      </text>
    </comment>
    <comment ref="S38" authorId="7">
      <text>
        <r>
          <rPr>
            <b/>
            <sz val="9"/>
            <color indexed="81"/>
            <rFont val="Tahoma"/>
            <family val="2"/>
          </rPr>
          <t>Viky gonzalez Melendez:</t>
        </r>
        <r>
          <rPr>
            <sz val="9"/>
            <color indexed="81"/>
            <rFont val="Tahoma"/>
            <family val="2"/>
          </rPr>
          <t xml:space="preserve">
Información Entergada por la Empresa</t>
        </r>
      </text>
    </comment>
    <comment ref="Y38" authorId="6">
      <text>
        <r>
          <rPr>
            <b/>
            <sz val="9"/>
            <color indexed="81"/>
            <rFont val="Tahoma"/>
            <family val="2"/>
          </rPr>
          <t>MARIBEL:</t>
        </r>
        <r>
          <rPr>
            <sz val="9"/>
            <color indexed="81"/>
            <rFont val="Tahoma"/>
            <family val="2"/>
          </rPr>
          <t xml:space="preserve">
INFORMACIÓN SUMINISTRADA POR LA EMPRESA DE SERVICIOS</t>
        </r>
      </text>
    </comment>
    <comment ref="AI38" authorId="6">
      <text>
        <r>
          <rPr>
            <b/>
            <sz val="9"/>
            <color indexed="81"/>
            <rFont val="Tahoma"/>
            <family val="2"/>
          </rPr>
          <t xml:space="preserve">MARIBEL
</t>
        </r>
        <r>
          <rPr>
            <sz val="9"/>
            <color indexed="81"/>
            <rFont val="Tahoma"/>
            <family val="2"/>
          </rPr>
          <t>INFORMACIÓN SUMINISTRADA POR LA ESMPRESA DE SERVICIOS PUBLICOS</t>
        </r>
      </text>
    </comment>
    <comment ref="AS38" authorId="6">
      <text>
        <r>
          <rPr>
            <b/>
            <sz val="9"/>
            <color indexed="81"/>
            <rFont val="Tahoma"/>
            <family val="2"/>
          </rPr>
          <t>MARIBEL:</t>
        </r>
        <r>
          <rPr>
            <sz val="9"/>
            <color indexed="81"/>
            <rFont val="Tahoma"/>
            <family val="2"/>
          </rPr>
          <t xml:space="preserve">
INFORMACIÓN PGIRS 2005</t>
        </r>
      </text>
    </comment>
    <comment ref="AT38" authorId="6">
      <text>
        <r>
          <rPr>
            <b/>
            <sz val="9"/>
            <color indexed="81"/>
            <rFont val="Tahoma"/>
            <family val="2"/>
          </rPr>
          <t>MARIBEL:</t>
        </r>
        <r>
          <rPr>
            <sz val="9"/>
            <color indexed="81"/>
            <rFont val="Tahoma"/>
            <family val="2"/>
          </rPr>
          <t xml:space="preserve">
INFORMACIÓN ENTREGADA POR LA EMPRESA DE SERVICIOS PUBLICOS</t>
        </r>
      </text>
    </comment>
    <comment ref="BH38" authorId="6">
      <text>
        <r>
          <rPr>
            <b/>
            <sz val="9"/>
            <color indexed="81"/>
            <rFont val="Tahoma"/>
            <family val="2"/>
          </rPr>
          <t>MARIBEL:</t>
        </r>
        <r>
          <rPr>
            <sz val="9"/>
            <color indexed="81"/>
            <rFont val="Tahoma"/>
            <family val="2"/>
          </rPr>
          <t xml:space="preserve">
PARTE QUE EL COMPACTADOR NO SE LLEVA LO DEBEN DISPONER EN EL RELLENO</t>
        </r>
      </text>
    </comment>
    <comment ref="BQ38" authorId="6">
      <text>
        <r>
          <rPr>
            <b/>
            <sz val="9"/>
            <color indexed="81"/>
            <rFont val="Tahoma"/>
            <family val="2"/>
          </rPr>
          <t>MARIBEL:</t>
        </r>
        <r>
          <rPr>
            <sz val="9"/>
            <color indexed="81"/>
            <rFont val="Tahoma"/>
            <family val="2"/>
          </rPr>
          <t xml:space="preserve">
RENOVADA EN 2008,HASTA EL 2012</t>
        </r>
      </text>
    </comment>
    <comment ref="BV38" authorId="6">
      <text>
        <r>
          <rPr>
            <b/>
            <sz val="9"/>
            <color indexed="81"/>
            <rFont val="Tahoma"/>
            <family val="2"/>
          </rPr>
          <t>MARIBEL:</t>
        </r>
        <r>
          <rPr>
            <sz val="9"/>
            <color indexed="81"/>
            <rFont val="Tahoma"/>
            <family val="2"/>
          </rPr>
          <t xml:space="preserve">
RENOVADA 2008,VIGENCIA HASTA EL 2012</t>
        </r>
      </text>
    </comment>
    <comment ref="CA38" authorId="6">
      <text>
        <r>
          <rPr>
            <b/>
            <sz val="9"/>
            <color indexed="81"/>
            <rFont val="Tahoma"/>
            <family val="2"/>
          </rPr>
          <t>MARIBEL:</t>
        </r>
        <r>
          <rPr>
            <sz val="9"/>
            <color indexed="81"/>
            <rFont val="Tahoma"/>
            <family val="2"/>
          </rPr>
          <t xml:space="preserve">
EL RELLENO SE HA CLAUSURADO</t>
        </r>
      </text>
    </comment>
    <comment ref="DF38" authorId="6">
      <text>
        <r>
          <rPr>
            <b/>
            <sz val="9"/>
            <color indexed="81"/>
            <rFont val="Tahoma"/>
            <family val="2"/>
          </rPr>
          <t>MARIBEL:</t>
        </r>
        <r>
          <rPr>
            <sz val="9"/>
            <color indexed="81"/>
            <rFont val="Tahoma"/>
            <family val="2"/>
          </rPr>
          <t xml:space="preserve">
DATO SUMINISTRADO POR EMPRESA DE SERVICIOS PUBLICOS</t>
        </r>
      </text>
    </comment>
    <comment ref="DJ38" authorId="6">
      <text>
        <r>
          <rPr>
            <b/>
            <sz val="9"/>
            <color indexed="81"/>
            <rFont val="Tahoma"/>
            <family val="2"/>
          </rPr>
          <t>MARIBEL:</t>
        </r>
        <r>
          <rPr>
            <sz val="9"/>
            <color indexed="81"/>
            <rFont val="Tahoma"/>
            <family val="2"/>
          </rPr>
          <t xml:space="preserve">
INFORMACIÓN SUMINISTRADA POR EMPRESA DE SERVICIOS PUBLICOS</t>
        </r>
      </text>
    </comment>
    <comment ref="DN38" authorId="6">
      <text>
        <r>
          <rPr>
            <b/>
            <sz val="9"/>
            <color indexed="81"/>
            <rFont val="Tahoma"/>
            <family val="2"/>
          </rPr>
          <t>MARIBEL:</t>
        </r>
        <r>
          <rPr>
            <sz val="9"/>
            <color indexed="81"/>
            <rFont val="Tahoma"/>
            <family val="2"/>
          </rPr>
          <t xml:space="preserve">
CORRESPONDE AL NUMERO DE OPERARIOS DE LA EMPRESA</t>
        </r>
      </text>
    </comment>
    <comment ref="DP38" authorId="6">
      <text>
        <r>
          <rPr>
            <b/>
            <sz val="9"/>
            <color indexed="81"/>
            <rFont val="Tahoma"/>
            <family val="2"/>
          </rPr>
          <t>MARIBEL:</t>
        </r>
        <r>
          <rPr>
            <sz val="9"/>
            <color indexed="81"/>
            <rFont val="Tahoma"/>
            <family val="2"/>
          </rPr>
          <t xml:space="preserve">
LOS MISMOS 7 OPERARIOS REALIZAN LA FUNCIÓN DE RECICLAJE</t>
        </r>
      </text>
    </comment>
    <comment ref="T40" authorId="7">
      <text>
        <r>
          <rPr>
            <b/>
            <sz val="9"/>
            <color indexed="81"/>
            <rFont val="Tahoma"/>
            <family val="2"/>
          </rPr>
          <t>Viky gonzalez Melendez:</t>
        </r>
        <r>
          <rPr>
            <sz val="9"/>
            <color indexed="81"/>
            <rFont val="Tahoma"/>
            <family val="2"/>
          </rPr>
          <t xml:space="preserve">
En PGIRS 2005 se presenta proyección de población pero no es discriminada y se encuentra muy por encima de lo presentado por SISBEN</t>
        </r>
      </text>
    </comment>
    <comment ref="Y40" authorId="7">
      <text>
        <r>
          <rPr>
            <b/>
            <sz val="9"/>
            <color indexed="81"/>
            <rFont val="Tahoma"/>
            <family val="2"/>
          </rPr>
          <t>Viky gonzalez Melendez:</t>
        </r>
        <r>
          <rPr>
            <sz val="9"/>
            <color indexed="81"/>
            <rFont val="Tahoma"/>
            <family val="2"/>
          </rPr>
          <t xml:space="preserve">
Reporte  secretaria servicios Públicos - umata</t>
        </r>
      </text>
    </comment>
    <comment ref="AJ40" authorId="7">
      <text>
        <r>
          <rPr>
            <b/>
            <sz val="9"/>
            <color indexed="81"/>
            <rFont val="Tahoma"/>
            <family val="2"/>
          </rPr>
          <t>Viky gonzalez Melendez:</t>
        </r>
        <r>
          <rPr>
            <sz val="9"/>
            <color indexed="81"/>
            <rFont val="Tahoma"/>
            <family val="2"/>
          </rPr>
          <t xml:space="preserve">
DE lo recolectada aproximadamente 10 toneladas son llevadas a la compostera existente</t>
        </r>
      </text>
    </comment>
    <comment ref="DD40" authorId="6">
      <text>
        <r>
          <rPr>
            <b/>
            <sz val="9"/>
            <color indexed="81"/>
            <rFont val="Tahoma"/>
            <family val="2"/>
          </rPr>
          <t>MARIBEL:</t>
        </r>
        <r>
          <rPr>
            <sz val="9"/>
            <color indexed="81"/>
            <rFont val="Tahoma"/>
            <family val="2"/>
          </rPr>
          <t xml:space="preserve">
SE ESTA ADECUANDO NUEVAMENTE LA COMPOSTERA</t>
        </r>
      </text>
    </comment>
    <comment ref="DG40" authorId="7">
      <text>
        <r>
          <rPr>
            <b/>
            <sz val="9"/>
            <color indexed="81"/>
            <rFont val="Tahoma"/>
            <family val="2"/>
          </rPr>
          <t>Viky gonzalez Melendez:</t>
        </r>
        <r>
          <rPr>
            <sz val="9"/>
            <color indexed="81"/>
            <rFont val="Tahoma"/>
            <family val="2"/>
          </rPr>
          <t xml:space="preserve">
SE esta de nuevo en inico las operaciones en compostera, aun no se estabiliza la cantidad dejada alli mensual</t>
        </r>
      </text>
    </comment>
    <comment ref="DM40" authorId="7">
      <text>
        <r>
          <rPr>
            <b/>
            <sz val="9"/>
            <color indexed="81"/>
            <rFont val="Tahoma"/>
            <family val="2"/>
          </rPr>
          <t>Viky gonzalez Melendez</t>
        </r>
        <r>
          <rPr>
            <sz val="9"/>
            <color indexed="81"/>
            <rFont val="Tahoma"/>
            <family val="2"/>
          </rPr>
          <t>:Se esta en proceso de conformación de cooperativa de recicladores</t>
        </r>
      </text>
    </comment>
    <comment ref="DN40" authorId="7">
      <text>
        <r>
          <rPr>
            <b/>
            <sz val="9"/>
            <color indexed="81"/>
            <rFont val="Tahoma"/>
            <family val="2"/>
          </rPr>
          <t>Viky gonzalez Melendez:</t>
        </r>
        <r>
          <rPr>
            <sz val="9"/>
            <color indexed="81"/>
            <rFont val="Tahoma"/>
            <family val="2"/>
          </rPr>
          <t xml:space="preserve">
Empleado para el manejo de la compostera</t>
        </r>
      </text>
    </comment>
    <comment ref="DO40" authorId="6">
      <text>
        <r>
          <rPr>
            <b/>
            <sz val="9"/>
            <color indexed="81"/>
            <rFont val="Tahoma"/>
            <family val="2"/>
          </rPr>
          <t>MARIBEL:</t>
        </r>
        <r>
          <rPr>
            <sz val="9"/>
            <color indexed="81"/>
            <rFont val="Tahoma"/>
            <family val="2"/>
          </rPr>
          <t xml:space="preserve">
En el momento solo un operario formal encargado de l manejo de la compostera</t>
        </r>
      </text>
    </comment>
    <comment ref="J42" authorId="6">
      <text>
        <r>
          <rPr>
            <b/>
            <sz val="9"/>
            <color indexed="81"/>
            <rFont val="Tahoma"/>
            <family val="2"/>
          </rPr>
          <t>MARIBEL:</t>
        </r>
        <r>
          <rPr>
            <sz val="9"/>
            <color indexed="81"/>
            <rFont val="Tahoma"/>
            <family val="2"/>
          </rPr>
          <t xml:space="preserve">
LA CORPORACIÓN NO LO HA APROVADO</t>
        </r>
      </text>
    </comment>
    <comment ref="K42" authorId="6">
      <text>
        <r>
          <rPr>
            <b/>
            <sz val="9"/>
            <color indexed="81"/>
            <rFont val="Tahoma"/>
            <family val="2"/>
          </rPr>
          <t>MARIBEL:</t>
        </r>
        <r>
          <rPr>
            <sz val="9"/>
            <color indexed="81"/>
            <rFont val="Tahoma"/>
            <family val="2"/>
          </rPr>
          <t xml:space="preserve">
DE PARTE DE LA CORPORACIÓN LE HAN DICHO A LA SEÑORA ANA MARIA RENDON QUE AUN NO ACTUALICE DECRETO HASTA QUE EL PGIRS NO ESTE APROVADO</t>
        </r>
      </text>
    </comment>
    <comment ref="L42" authorId="6">
      <text>
        <r>
          <rPr>
            <b/>
            <sz val="9"/>
            <color indexed="81"/>
            <rFont val="Tahoma"/>
            <family val="2"/>
          </rPr>
          <t>MARIBEL:</t>
        </r>
        <r>
          <rPr>
            <sz val="9"/>
            <color indexed="81"/>
            <rFont val="Tahoma"/>
            <family val="2"/>
          </rPr>
          <t xml:space="preserve">
NO APROVADO</t>
        </r>
      </text>
    </comment>
    <comment ref="Q42" authorId="7">
      <text>
        <r>
          <rPr>
            <b/>
            <sz val="9"/>
            <color indexed="81"/>
            <rFont val="Tahoma"/>
            <family val="2"/>
          </rPr>
          <t>Viky gonzalez Melendez:</t>
        </r>
        <r>
          <rPr>
            <sz val="9"/>
            <color indexed="81"/>
            <rFont val="Tahoma"/>
            <family val="2"/>
          </rPr>
          <t xml:space="preserve">
Población reportada en actualización de PGIRS</t>
        </r>
      </text>
    </comment>
    <comment ref="U42" authorId="6">
      <text>
        <r>
          <rPr>
            <b/>
            <sz val="9"/>
            <color indexed="81"/>
            <rFont val="Tahoma"/>
            <family val="2"/>
          </rPr>
          <t>MARIBEL:</t>
        </r>
        <r>
          <rPr>
            <sz val="9"/>
            <color indexed="81"/>
            <rFont val="Tahoma"/>
            <family val="2"/>
          </rPr>
          <t xml:space="preserve">
INFORMACIÓN ACTUALIZACIÓN PGIRS 2012</t>
        </r>
      </text>
    </comment>
    <comment ref="Y42" authorId="6">
      <text>
        <r>
          <rPr>
            <b/>
            <sz val="9"/>
            <color indexed="81"/>
            <rFont val="Tahoma"/>
            <family val="2"/>
          </rPr>
          <t>MARIBEL:</t>
        </r>
        <r>
          <rPr>
            <sz val="9"/>
            <color indexed="81"/>
            <rFont val="Tahoma"/>
            <family val="2"/>
          </rPr>
          <t xml:space="preserve">
INFORMACIÓN SUMINISTRADA POR EMPRESA DE SERVICIOS PUBLICOS</t>
        </r>
      </text>
    </comment>
    <comment ref="AK42" authorId="6">
      <text>
        <r>
          <rPr>
            <b/>
            <sz val="9"/>
            <color indexed="81"/>
            <rFont val="Tahoma"/>
            <family val="2"/>
          </rPr>
          <t>MARIBEL:</t>
        </r>
        <r>
          <rPr>
            <sz val="9"/>
            <color indexed="81"/>
            <rFont val="Tahoma"/>
            <family val="2"/>
          </rPr>
          <t xml:space="preserve">
INFORMACIÓN ACTUALIZACIÓN PGIRS 2012</t>
        </r>
      </text>
    </comment>
    <comment ref="AT42" authorId="6">
      <text>
        <r>
          <rPr>
            <b/>
            <sz val="9"/>
            <color indexed="81"/>
            <rFont val="Tahoma"/>
            <family val="2"/>
          </rPr>
          <t>MARIBEL:</t>
        </r>
        <r>
          <rPr>
            <sz val="9"/>
            <color indexed="81"/>
            <rFont val="Tahoma"/>
            <family val="2"/>
          </rPr>
          <t xml:space="preserve">
INFORMACION SUMINISTRADA POR LA EMPRESA DE SERVICIOS PUBLICOS</t>
        </r>
      </text>
    </comment>
    <comment ref="AU42" authorId="6">
      <text>
        <r>
          <rPr>
            <b/>
            <sz val="9"/>
            <color indexed="81"/>
            <rFont val="Tahoma"/>
            <family val="2"/>
          </rPr>
          <t>MARIBEL:</t>
        </r>
        <r>
          <rPr>
            <sz val="9"/>
            <color indexed="81"/>
            <rFont val="Tahoma"/>
            <family val="2"/>
          </rPr>
          <t xml:space="preserve">
INFORMACION ACTUALIZACIÓN PGIRS 2013</t>
        </r>
      </text>
    </comment>
    <comment ref="DB42" authorId="6">
      <text>
        <r>
          <rPr>
            <b/>
            <sz val="9"/>
            <color indexed="81"/>
            <rFont val="Tahoma"/>
            <family val="2"/>
          </rPr>
          <t>MARIBEL:</t>
        </r>
        <r>
          <rPr>
            <sz val="9"/>
            <color indexed="81"/>
            <rFont val="Tahoma"/>
            <family val="2"/>
          </rPr>
          <t xml:space="preserve">
UN ESPACIO ADECUADO E LA ZONA DE APROVECHAMIENTO DE ORGANICOS "QUE NO HACE PARTE DE LA EMPRESA ES INDEPENDIENTE"</t>
        </r>
      </text>
    </comment>
    <comment ref="DC42" authorId="6">
      <text>
        <r>
          <rPr>
            <b/>
            <sz val="9"/>
            <color indexed="81"/>
            <rFont val="Tahoma"/>
            <family val="2"/>
          </rPr>
          <t>MARIBEL:</t>
        </r>
        <r>
          <rPr>
            <sz val="9"/>
            <color indexed="81"/>
            <rFont val="Tahoma"/>
            <family val="2"/>
          </rPr>
          <t xml:space="preserve">
NO SE CUENTA CON NINGUN TIPO DE MAQUINARIA PARA EL RECICLAJE</t>
        </r>
      </text>
    </comment>
    <comment ref="DD42" authorId="6">
      <text>
        <r>
          <rPr>
            <b/>
            <sz val="9"/>
            <color indexed="81"/>
            <rFont val="Tahoma"/>
            <family val="2"/>
          </rPr>
          <t>MARIBEL:</t>
        </r>
        <r>
          <rPr>
            <sz val="9"/>
            <color indexed="81"/>
            <rFont val="Tahoma"/>
            <family val="2"/>
          </rPr>
          <t xml:space="preserve">
EL APROVECHAMIENTO DE ORGANICO ES INDEPENDIENTE A LA EMPRESA</t>
        </r>
      </text>
    </comment>
    <comment ref="DM42" authorId="6">
      <text>
        <r>
          <rPr>
            <b/>
            <sz val="9"/>
            <color indexed="81"/>
            <rFont val="Tahoma"/>
            <family val="2"/>
          </rPr>
          <t>MARIBEL:</t>
        </r>
        <r>
          <rPr>
            <sz val="9"/>
            <color indexed="81"/>
            <rFont val="Tahoma"/>
            <family val="2"/>
          </rPr>
          <t xml:space="preserve">
INDEPENDIENTES NO HACEN PARTE A NINGUNA ORGANIZACIÓN LEGALMENTE ESTABLECIDA</t>
        </r>
      </text>
    </comment>
    <comment ref="BF44" authorId="7">
      <text>
        <r>
          <rPr>
            <b/>
            <sz val="9"/>
            <color indexed="81"/>
            <rFont val="Tahoma"/>
            <family val="2"/>
          </rPr>
          <t>Viky gonzalez Melendez:</t>
        </r>
        <r>
          <rPr>
            <sz val="9"/>
            <color indexed="81"/>
            <rFont val="Tahoma"/>
            <family val="2"/>
          </rPr>
          <t xml:space="preserve">
Determinada en visita de campo y confirmada en dicumento de PGIRS actualizado</t>
        </r>
      </text>
    </comment>
    <comment ref="CL44" authorId="6">
      <text>
        <r>
          <rPr>
            <b/>
            <sz val="9"/>
            <color indexed="81"/>
            <rFont val="Tahoma"/>
            <family val="2"/>
          </rPr>
          <t>MARIBEL:</t>
        </r>
        <r>
          <rPr>
            <sz val="9"/>
            <color indexed="81"/>
            <rFont val="Tahoma"/>
            <family val="2"/>
          </rPr>
          <t xml:space="preserve">
CERCO VIVO</t>
        </r>
      </text>
    </comment>
    <comment ref="CO44" authorId="6">
      <text>
        <r>
          <rPr>
            <b/>
            <sz val="9"/>
            <color indexed="81"/>
            <rFont val="Tahoma"/>
            <family val="2"/>
          </rPr>
          <t>MARIBEL:</t>
        </r>
        <r>
          <rPr>
            <sz val="9"/>
            <color indexed="81"/>
            <rFont val="Tahoma"/>
            <family val="2"/>
          </rPr>
          <t xml:space="preserve">
Salio de operación en abril de 2.014, por danos en al estructura del tanque</t>
        </r>
      </text>
    </comment>
    <comment ref="AJ45" authorId="3">
      <text>
        <r>
          <rPr>
            <b/>
            <sz val="8"/>
            <color indexed="81"/>
            <rFont val="Tahoma"/>
            <family val="2"/>
          </rPr>
          <t>cdominguez:</t>
        </r>
        <r>
          <rPr>
            <sz val="8"/>
            <color indexed="81"/>
            <rFont val="Tahoma"/>
            <family val="2"/>
          </rPr>
          <t xml:space="preserve">
según informacion enviada a 2011</t>
        </r>
      </text>
    </comment>
    <comment ref="Y46" authorId="6">
      <text>
        <r>
          <rPr>
            <b/>
            <sz val="9"/>
            <color indexed="81"/>
            <rFont val="Tahoma"/>
            <family val="2"/>
          </rPr>
          <t>MARIBEL:</t>
        </r>
        <r>
          <rPr>
            <sz val="9"/>
            <color indexed="81"/>
            <rFont val="Tahoma"/>
            <family val="2"/>
          </rPr>
          <t xml:space="preserve">
INFORMACIÓN SUMINISTRADA EMPRESA DE SERVICIOS PUBLICOS</t>
        </r>
      </text>
    </comment>
    <comment ref="AE46" authorId="6">
      <text>
        <r>
          <rPr>
            <b/>
            <sz val="9"/>
            <color indexed="81"/>
            <rFont val="Tahoma"/>
            <family val="2"/>
          </rPr>
          <t>MARIBEL:</t>
        </r>
        <r>
          <rPr>
            <sz val="9"/>
            <color indexed="81"/>
            <rFont val="Tahoma"/>
            <family val="2"/>
          </rPr>
          <t xml:space="preserve">
NO SE TIENE UN DATO ACTUALIZADO</t>
        </r>
      </text>
    </comment>
    <comment ref="AO46" authorId="6">
      <text>
        <r>
          <rPr>
            <b/>
            <sz val="9"/>
            <color indexed="81"/>
            <rFont val="Tahoma"/>
            <family val="2"/>
          </rPr>
          <t>MARIBEL:</t>
        </r>
        <r>
          <rPr>
            <sz val="9"/>
            <color indexed="81"/>
            <rFont val="Tahoma"/>
            <family val="2"/>
          </rPr>
          <t xml:space="preserve">
INFORMACIÓN SUMINISTRADA POR LA EMPRESA DE SERVICIOS PUBLICOS</t>
        </r>
      </text>
    </comment>
    <comment ref="BQ46" authorId="6">
      <text>
        <r>
          <rPr>
            <b/>
            <sz val="9"/>
            <color indexed="81"/>
            <rFont val="Tahoma"/>
            <family val="2"/>
          </rPr>
          <t>MARIBEL:</t>
        </r>
        <r>
          <rPr>
            <sz val="9"/>
            <color indexed="81"/>
            <rFont val="Tahoma"/>
            <family val="2"/>
          </rPr>
          <t xml:space="preserve">
NO SE CUENTA CON SISTEMA DE DISPOSICIÓN FINAL</t>
        </r>
      </text>
    </comment>
    <comment ref="CF46" authorId="6">
      <text>
        <r>
          <rPr>
            <b/>
            <sz val="9"/>
            <color indexed="81"/>
            <rFont val="Tahoma"/>
            <family val="2"/>
          </rPr>
          <t>MARIBEL:</t>
        </r>
        <r>
          <rPr>
            <sz val="9"/>
            <color indexed="81"/>
            <rFont val="Tahoma"/>
            <family val="2"/>
          </rPr>
          <t xml:space="preserve">
NO SE CUENTA CON RELLENO EN EL MUNICIPIO</t>
        </r>
      </text>
    </comment>
    <comment ref="DM46" authorId="6">
      <text>
        <r>
          <rPr>
            <b/>
            <sz val="9"/>
            <color indexed="81"/>
            <rFont val="Tahoma"/>
            <family val="2"/>
          </rPr>
          <t>MARIBEL:</t>
        </r>
        <r>
          <rPr>
            <sz val="9"/>
            <color indexed="81"/>
            <rFont val="Tahoma"/>
            <family val="2"/>
          </rPr>
          <t xml:space="preserve">
INDEPENDIENTES NO HACEN PARTE A NINGUN TIPO DE ORGANIZACIÓN LEGALMENTE ESTABLECIDA</t>
        </r>
      </text>
    </comment>
    <comment ref="Q47" authorId="8">
      <text>
        <r>
          <rPr>
            <sz val="8"/>
            <color indexed="81"/>
            <rFont val="Tahoma"/>
            <family val="2"/>
          </rPr>
          <t xml:space="preserve">Urbano: 6745 hab
C. San Pablo: 562 hab
C. Palermo: 1347
</t>
        </r>
      </text>
    </comment>
    <comment ref="J48" authorId="9">
      <text>
        <r>
          <rPr>
            <b/>
            <sz val="9"/>
            <color indexed="81"/>
            <rFont val="Tahoma"/>
            <family val="2"/>
          </rPr>
          <t>Maryori:</t>
        </r>
        <r>
          <rPr>
            <sz val="9"/>
            <color indexed="81"/>
            <rFont val="Tahoma"/>
            <family val="2"/>
          </rPr>
          <t xml:space="preserve">
Actualizado en el 2013</t>
        </r>
      </text>
    </comment>
    <comment ref="K48" authorId="9">
      <text>
        <r>
          <rPr>
            <b/>
            <sz val="9"/>
            <color indexed="81"/>
            <rFont val="Tahoma"/>
            <family val="2"/>
          </rPr>
          <t>Maryori:</t>
        </r>
        <r>
          <rPr>
            <sz val="9"/>
            <color indexed="81"/>
            <rFont val="Tahoma"/>
            <family val="2"/>
          </rPr>
          <t xml:space="preserve">
No se tiene actualización de decreto</t>
        </r>
      </text>
    </comment>
    <comment ref="S48" authorId="9">
      <text>
        <r>
          <rPr>
            <b/>
            <sz val="9"/>
            <color indexed="81"/>
            <rFont val="Tahoma"/>
            <family val="2"/>
          </rPr>
          <t>Maryori:</t>
        </r>
        <r>
          <rPr>
            <sz val="9"/>
            <color indexed="81"/>
            <rFont val="Tahoma"/>
            <family val="2"/>
          </rPr>
          <t xml:space="preserve">
Aunque se presenta proyecciones de población para la actualización del PGIRS  2012, los valores son muy bajos respecto a los reportados en el SISBEN</t>
        </r>
      </text>
    </comment>
    <comment ref="W48" authorId="9">
      <text>
        <r>
          <rPr>
            <b/>
            <sz val="9"/>
            <color indexed="81"/>
            <rFont val="Tahoma"/>
            <family val="2"/>
          </rPr>
          <t>Maryori:</t>
        </r>
        <r>
          <rPr>
            <sz val="9"/>
            <color indexed="81"/>
            <rFont val="Tahoma"/>
            <family val="2"/>
          </rPr>
          <t xml:space="preserve">
No se tiene información actualizada, se mantiene la presentada en 2013</t>
        </r>
      </text>
    </comment>
    <comment ref="Y48" authorId="9">
      <text>
        <r>
          <rPr>
            <b/>
            <sz val="9"/>
            <color indexed="81"/>
            <rFont val="Tahoma"/>
            <family val="2"/>
          </rPr>
          <t>Maryori:</t>
        </r>
        <r>
          <rPr>
            <sz val="9"/>
            <color indexed="81"/>
            <rFont val="Tahoma"/>
            <family val="2"/>
          </rPr>
          <t xml:space="preserve">
información suministrada por la empresa en visita realizada</t>
        </r>
      </text>
    </comment>
    <comment ref="AE48" authorId="9">
      <text>
        <r>
          <rPr>
            <b/>
            <sz val="9"/>
            <color indexed="81"/>
            <rFont val="Tahoma"/>
            <family val="2"/>
          </rPr>
          <t>Maryori:</t>
        </r>
        <r>
          <rPr>
            <sz val="9"/>
            <color indexed="81"/>
            <rFont val="Tahoma"/>
            <family val="2"/>
          </rPr>
          <t xml:space="preserve">
calculado con la inforamción de producción y población a 2014
</t>
        </r>
      </text>
    </comment>
    <comment ref="AJ48" authorId="9">
      <text>
        <r>
          <rPr>
            <b/>
            <sz val="9"/>
            <color indexed="81"/>
            <rFont val="Tahoma"/>
            <family val="2"/>
          </rPr>
          <t>Maryori:</t>
        </r>
        <r>
          <rPr>
            <sz val="9"/>
            <color indexed="81"/>
            <rFont val="Tahoma"/>
            <family val="2"/>
          </rPr>
          <t xml:space="preserve">
Aproximadamente 7 toneladas/mes  son recolectadas en la ruta de reciclaje, y  90 toneladas /mes son aprovechada en la compostera, 
</t>
        </r>
      </text>
    </comment>
    <comment ref="AL48" authorId="9">
      <text>
        <r>
          <rPr>
            <b/>
            <sz val="9"/>
            <color indexed="81"/>
            <rFont val="Tahoma"/>
            <family val="2"/>
          </rPr>
          <t>Maryori:</t>
        </r>
        <r>
          <rPr>
            <sz val="9"/>
            <color indexed="81"/>
            <rFont val="Tahoma"/>
            <family val="2"/>
          </rPr>
          <t xml:space="preserve">
Se presta el servicio en los corregimientos Palermo y San pablo, y Vereda San Luis pero no se dispone información de predios atendidos</t>
        </r>
      </text>
    </comment>
    <comment ref="CB48" authorId="9">
      <text>
        <r>
          <rPr>
            <b/>
            <sz val="9"/>
            <color indexed="81"/>
            <rFont val="Tahoma"/>
            <family val="2"/>
          </rPr>
          <t>Maryori:</t>
        </r>
        <r>
          <rPr>
            <sz val="9"/>
            <color indexed="81"/>
            <rFont val="Tahoma"/>
            <family val="2"/>
          </rPr>
          <t xml:space="preserve">
Ya no se cuenta con vida util, se esta en proceso para el licenciamiento de una nueva etapa</t>
        </r>
      </text>
    </comment>
    <comment ref="CL48" authorId="6">
      <text>
        <r>
          <rPr>
            <b/>
            <sz val="9"/>
            <color indexed="81"/>
            <rFont val="Tahoma"/>
            <family val="2"/>
          </rPr>
          <t>MARIBEL:</t>
        </r>
        <r>
          <rPr>
            <sz val="9"/>
            <color indexed="81"/>
            <rFont val="Tahoma"/>
            <family val="2"/>
          </rPr>
          <t xml:space="preserve">
CERCA VIVA</t>
        </r>
      </text>
    </comment>
    <comment ref="CS48" authorId="6">
      <text>
        <r>
          <rPr>
            <b/>
            <sz val="9"/>
            <color indexed="81"/>
            <rFont val="Tahoma"/>
            <family val="2"/>
          </rPr>
          <t>MARIBEL:</t>
        </r>
        <r>
          <rPr>
            <sz val="9"/>
            <color indexed="81"/>
            <rFont val="Tahoma"/>
            <family val="2"/>
          </rPr>
          <t xml:space="preserve">
EN UN ESTADO MUY REGULAR</t>
        </r>
      </text>
    </comment>
    <comment ref="CT48" authorId="9">
      <text>
        <r>
          <rPr>
            <b/>
            <sz val="9"/>
            <color indexed="81"/>
            <rFont val="Tahoma"/>
            <family val="2"/>
          </rPr>
          <t>Maryori:</t>
        </r>
        <r>
          <rPr>
            <sz val="9"/>
            <color indexed="81"/>
            <rFont val="Tahoma"/>
            <family val="2"/>
          </rPr>
          <t xml:space="preserve">
A la fecha de la visita de capo no se estaba realizando actividades de cobertura y compactación, a la fecha de capacitación de operarios se habia dado inicio a estas labores</t>
        </r>
      </text>
    </comment>
    <comment ref="CW48" authorId="6">
      <text>
        <r>
          <rPr>
            <b/>
            <sz val="9"/>
            <color indexed="81"/>
            <rFont val="Tahoma"/>
            <family val="2"/>
          </rPr>
          <t>MARIBEL:</t>
        </r>
        <r>
          <rPr>
            <sz val="9"/>
            <color indexed="81"/>
            <rFont val="Tahoma"/>
            <family val="2"/>
          </rPr>
          <t xml:space="preserve">
HACE PARTE DEL RELLENO</t>
        </r>
      </text>
    </comment>
    <comment ref="DB48" authorId="6">
      <text>
        <r>
          <rPr>
            <b/>
            <sz val="9"/>
            <color indexed="81"/>
            <rFont val="Tahoma"/>
            <family val="2"/>
          </rPr>
          <t>MARIBEL:</t>
        </r>
        <r>
          <rPr>
            <sz val="9"/>
            <color indexed="81"/>
            <rFont val="Tahoma"/>
            <family val="2"/>
          </rPr>
          <t xml:space="preserve">
LA BODEGA ES PROPIEDAD DEL MUNICIPIO Y SE LA PRESTAN A LAS SEÑORAS QUE HACEN PARTE DE LA ORGANIZACIÓN ASOMUTAM</t>
        </r>
      </text>
    </comment>
    <comment ref="DC48" authorId="6">
      <text>
        <r>
          <rPr>
            <b/>
            <sz val="9"/>
            <color indexed="81"/>
            <rFont val="Tahoma"/>
            <family val="2"/>
          </rPr>
          <t>MARIBEL:</t>
        </r>
        <r>
          <rPr>
            <sz val="9"/>
            <color indexed="81"/>
            <rFont val="Tahoma"/>
            <family val="2"/>
          </rPr>
          <t xml:space="preserve">
NO HAY NINGUN TIPO DE MAQUINARIA</t>
        </r>
      </text>
    </comment>
    <comment ref="DM48" authorId="6">
      <text>
        <r>
          <rPr>
            <b/>
            <sz val="9"/>
            <color indexed="81"/>
            <rFont val="Tahoma"/>
            <family val="2"/>
          </rPr>
          <t>MARIBEL:</t>
        </r>
        <r>
          <rPr>
            <sz val="9"/>
            <color indexed="81"/>
            <rFont val="Tahoma"/>
            <family val="2"/>
          </rPr>
          <t xml:space="preserve">
LA ORGANIZACIÓN ES INDEPENDIENTE A LA EMPRESA PRESTADORA DEL SERVICIO DE ASEO</t>
        </r>
      </text>
    </comment>
    <comment ref="DN48" authorId="9">
      <text>
        <r>
          <rPr>
            <b/>
            <sz val="9"/>
            <color indexed="81"/>
            <rFont val="Tahoma"/>
            <family val="2"/>
          </rPr>
          <t>Maryori:</t>
        </r>
        <r>
          <rPr>
            <sz val="9"/>
            <color indexed="81"/>
            <rFont val="Tahoma"/>
            <family val="2"/>
          </rPr>
          <t xml:space="preserve">
Corresponde a los empleados de la empresa que desarrollan las labores en la compostera</t>
        </r>
      </text>
    </comment>
    <comment ref="DO48" authorId="9">
      <text>
        <r>
          <rPr>
            <b/>
            <sz val="9"/>
            <color indexed="81"/>
            <rFont val="Tahoma"/>
            <family val="2"/>
          </rPr>
          <t>Maryori:</t>
        </r>
        <r>
          <rPr>
            <sz val="9"/>
            <color indexed="81"/>
            <rFont val="Tahoma"/>
            <family val="2"/>
          </rPr>
          <t xml:space="preserve">
Inluye 4 de la empresa en el relleno y 4 mujeres de la asociación, estas ultimas laboran de manera independeinte</t>
        </r>
      </text>
    </comment>
    <comment ref="DP48" authorId="9">
      <text>
        <r>
          <rPr>
            <b/>
            <sz val="9"/>
            <color indexed="81"/>
            <rFont val="Tahoma"/>
            <family val="2"/>
          </rPr>
          <t>Maryori:</t>
        </r>
        <r>
          <rPr>
            <sz val="9"/>
            <color indexed="81"/>
            <rFont val="Tahoma"/>
            <family val="2"/>
          </rPr>
          <t xml:space="preserve">
las 4 damás que  realizan la actividad trabajan de manera independiente</t>
        </r>
      </text>
    </comment>
    <comment ref="J50" authorId="6">
      <text>
        <r>
          <rPr>
            <b/>
            <sz val="9"/>
            <color indexed="81"/>
            <rFont val="Tahoma"/>
            <family val="2"/>
          </rPr>
          <t>MARIBEL:</t>
        </r>
        <r>
          <rPr>
            <sz val="9"/>
            <color indexed="81"/>
            <rFont val="Tahoma"/>
            <family val="2"/>
          </rPr>
          <t xml:space="preserve">
en proceso de revisión por parte de la empresa de servicios públicos</t>
        </r>
      </text>
    </comment>
    <comment ref="Q50" authorId="7">
      <text>
        <r>
          <rPr>
            <b/>
            <sz val="9"/>
            <color indexed="81"/>
            <rFont val="Tahoma"/>
            <family val="2"/>
          </rPr>
          <t>Viky gonzalez Melendez:</t>
        </r>
        <r>
          <rPr>
            <sz val="9"/>
            <color indexed="81"/>
            <rFont val="Tahoma"/>
            <family val="2"/>
          </rPr>
          <t xml:space="preserve">
pgirs actualizado</t>
        </r>
      </text>
    </comment>
    <comment ref="S50" authorId="7">
      <text>
        <r>
          <rPr>
            <b/>
            <sz val="9"/>
            <color indexed="81"/>
            <rFont val="Tahoma"/>
            <family val="2"/>
          </rPr>
          <t xml:space="preserve">Viky gonzalez Melendez:
</t>
        </r>
        <r>
          <rPr>
            <sz val="9"/>
            <color indexed="81"/>
            <rFont val="Tahoma"/>
            <family val="2"/>
          </rPr>
          <t>Información PGIRS actualizado</t>
        </r>
      </text>
    </comment>
    <comment ref="AE50" authorId="7">
      <text>
        <r>
          <rPr>
            <b/>
            <sz val="9"/>
            <color indexed="81"/>
            <rFont val="Tahoma"/>
            <family val="2"/>
          </rPr>
          <t>Viky gonzalez Melendez:</t>
        </r>
        <r>
          <rPr>
            <sz val="9"/>
            <color indexed="81"/>
            <rFont val="Tahoma"/>
            <family val="2"/>
          </rPr>
          <t xml:space="preserve">
pgirs actualizado</t>
        </r>
      </text>
    </comment>
    <comment ref="AJ50" authorId="7">
      <text>
        <r>
          <rPr>
            <b/>
            <sz val="9"/>
            <color indexed="81"/>
            <rFont val="Tahoma"/>
            <family val="2"/>
          </rPr>
          <t>Viky gonzalez Melendez:</t>
        </r>
        <r>
          <rPr>
            <sz val="9"/>
            <color indexed="81"/>
            <rFont val="Tahoma"/>
            <family val="2"/>
          </rPr>
          <t xml:space="preserve">
Según actualización PGIRS</t>
        </r>
      </text>
    </comment>
    <comment ref="AL50" authorId="7">
      <text>
        <r>
          <rPr>
            <b/>
            <sz val="9"/>
            <color indexed="81"/>
            <rFont val="Tahoma"/>
            <family val="2"/>
          </rPr>
          <t>Viky gonzalez Melendez:</t>
        </r>
        <r>
          <rPr>
            <sz val="9"/>
            <color indexed="81"/>
            <rFont val="Tahoma"/>
            <family val="2"/>
          </rPr>
          <t xml:space="preserve">
No s epresta de manera formal el servicio de aseo en la zona rural, solo en el recorrido a l Relleno sanitario se recoge el corredor vial de la vereda Tocamocho</t>
        </r>
      </text>
    </comment>
    <comment ref="BA50" authorId="7">
      <text>
        <r>
          <rPr>
            <b/>
            <sz val="9"/>
            <color indexed="81"/>
            <rFont val="Tahoma"/>
            <family val="2"/>
          </rPr>
          <t>Viky gonzalez Melendez:</t>
        </r>
        <r>
          <rPr>
            <sz val="9"/>
            <color indexed="81"/>
            <rFont val="Tahoma"/>
            <family val="2"/>
          </rPr>
          <t xml:space="preserve">
Infomración PGIRS actualizado</t>
        </r>
      </text>
    </comment>
    <comment ref="BF50" authorId="7">
      <text>
        <r>
          <rPr>
            <b/>
            <sz val="9"/>
            <color indexed="81"/>
            <rFont val="Tahoma"/>
            <family val="2"/>
          </rPr>
          <t>Viky gonzalez Melendez:</t>
        </r>
        <r>
          <rPr>
            <sz val="9"/>
            <color indexed="81"/>
            <rFont val="Tahoma"/>
            <family val="2"/>
          </rPr>
          <t xml:space="preserve">
Determinada en visita de campo y confirmada en dicumento de PGIRS actualizado</t>
        </r>
      </text>
    </comment>
    <comment ref="CL50" authorId="6">
      <text>
        <r>
          <rPr>
            <b/>
            <sz val="9"/>
            <color indexed="81"/>
            <rFont val="Tahoma"/>
            <family val="2"/>
          </rPr>
          <t>MARIBEL:</t>
        </r>
        <r>
          <rPr>
            <sz val="9"/>
            <color indexed="81"/>
            <rFont val="Tahoma"/>
            <family val="2"/>
          </rPr>
          <t xml:space="preserve">
CERCO VIVO</t>
        </r>
      </text>
    </comment>
    <comment ref="CO50" authorId="6">
      <text>
        <r>
          <rPr>
            <b/>
            <sz val="9"/>
            <color indexed="81"/>
            <rFont val="Tahoma"/>
            <family val="2"/>
          </rPr>
          <t>MARIBEL:</t>
        </r>
        <r>
          <rPr>
            <sz val="9"/>
            <color indexed="81"/>
            <rFont val="Tahoma"/>
            <family val="2"/>
          </rPr>
          <t xml:space="preserve">
Salio de operación en abril de 2.014, por danos en al estructura del tanque</t>
        </r>
      </text>
    </comment>
    <comment ref="DC50" authorId="6">
      <text>
        <r>
          <rPr>
            <b/>
            <sz val="9"/>
            <color indexed="81"/>
            <rFont val="Tahoma"/>
            <family val="2"/>
          </rPr>
          <t>MARIBEL:</t>
        </r>
        <r>
          <rPr>
            <sz val="9"/>
            <color indexed="81"/>
            <rFont val="Tahoma"/>
            <family val="2"/>
          </rPr>
          <t xml:space="preserve">
NO HAY NINGUN TIPO DE MAQUINARIA </t>
        </r>
      </text>
    </comment>
    <comment ref="DD50" authorId="7">
      <text>
        <r>
          <rPr>
            <b/>
            <sz val="9"/>
            <color indexed="81"/>
            <rFont val="Tahoma"/>
            <family val="2"/>
          </rPr>
          <t>Viky gonzalez Melendez:</t>
        </r>
        <r>
          <rPr>
            <sz val="9"/>
            <color indexed="81"/>
            <rFont val="Tahoma"/>
            <family val="2"/>
          </rPr>
          <t xml:space="preserve">
Desmantelada en octubre de 2.013</t>
        </r>
      </text>
    </comment>
    <comment ref="DK50" authorId="7">
      <text>
        <r>
          <rPr>
            <b/>
            <sz val="9"/>
            <color indexed="81"/>
            <rFont val="Tahoma"/>
            <family val="2"/>
          </rPr>
          <t>Viky gonzalez Melendez:</t>
        </r>
        <r>
          <rPr>
            <sz val="9"/>
            <color indexed="81"/>
            <rFont val="Tahoma"/>
            <family val="2"/>
          </rPr>
          <t xml:space="preserve">
Aprovechado por un particular de la zona</t>
        </r>
      </text>
    </comment>
    <comment ref="DM50" authorId="6">
      <text>
        <r>
          <rPr>
            <b/>
            <sz val="9"/>
            <color indexed="81"/>
            <rFont val="Tahoma"/>
            <family val="2"/>
          </rPr>
          <t>MARIBEL:</t>
        </r>
        <r>
          <rPr>
            <sz val="9"/>
            <color indexed="81"/>
            <rFont val="Tahoma"/>
            <family val="2"/>
          </rPr>
          <t xml:space="preserve">
PERSONA INDEPENDIENTE</t>
        </r>
      </text>
    </comment>
    <comment ref="D52" authorId="6">
      <text>
        <r>
          <rPr>
            <b/>
            <sz val="9"/>
            <color indexed="81"/>
            <rFont val="Tahoma"/>
            <family val="2"/>
          </rPr>
          <t>MARIBEL:</t>
        </r>
        <r>
          <rPr>
            <sz val="9"/>
            <color indexed="81"/>
            <rFont val="Tahoma"/>
            <family val="2"/>
          </rPr>
          <t xml:space="preserve">
INFORMACIÓN SUMINISTRADA EMPRESA DE SERVICIOS PUBLICOS</t>
        </r>
      </text>
    </comment>
    <comment ref="Y52" authorId="6">
      <text>
        <r>
          <rPr>
            <b/>
            <sz val="9"/>
            <color indexed="81"/>
            <rFont val="Tahoma"/>
            <family val="2"/>
          </rPr>
          <t>MARIBEL:</t>
        </r>
        <r>
          <rPr>
            <sz val="9"/>
            <color indexed="81"/>
            <rFont val="Tahoma"/>
            <family val="2"/>
          </rPr>
          <t xml:space="preserve">
INFORMACIÓN SUMINISTRADA EMPRESA DE SERVICIOS PUBLICOS</t>
        </r>
      </text>
    </comment>
    <comment ref="AO52" authorId="6">
      <text>
        <r>
          <rPr>
            <b/>
            <sz val="9"/>
            <color indexed="81"/>
            <rFont val="Tahoma"/>
            <family val="2"/>
          </rPr>
          <t>MARIBEL:</t>
        </r>
        <r>
          <rPr>
            <sz val="9"/>
            <color indexed="81"/>
            <rFont val="Tahoma"/>
            <family val="2"/>
          </rPr>
          <t xml:space="preserve">
INFORMACIÓN SUMINISTRADA EMPRESA DE SERVICIOS PUBLICOS</t>
        </r>
      </text>
    </comment>
    <comment ref="DB52" authorId="6">
      <text>
        <r>
          <rPr>
            <b/>
            <sz val="9"/>
            <color indexed="81"/>
            <rFont val="Tahoma"/>
            <family val="2"/>
          </rPr>
          <t>MARIBEL:</t>
        </r>
        <r>
          <rPr>
            <sz val="9"/>
            <color indexed="81"/>
            <rFont val="Tahoma"/>
            <family val="2"/>
          </rPr>
          <t xml:space="preserve">
NO SE CUENTA CON BODEGA NI RECUPERADORES</t>
        </r>
      </text>
    </comment>
    <comment ref="Q54" authorId="6">
      <text>
        <r>
          <rPr>
            <b/>
            <sz val="9"/>
            <color indexed="81"/>
            <rFont val="Tahoma"/>
            <family val="2"/>
          </rPr>
          <t>MARIBEL:</t>
        </r>
        <r>
          <rPr>
            <sz val="9"/>
            <color indexed="81"/>
            <rFont val="Tahoma"/>
            <family val="2"/>
          </rPr>
          <t xml:space="preserve">
INFORMACIÓN SUMINISTRADA FORMULACIÓN PGIRS 2005</t>
        </r>
      </text>
    </comment>
    <comment ref="BQ54" authorId="6">
      <text>
        <r>
          <rPr>
            <b/>
            <sz val="9"/>
            <color indexed="81"/>
            <rFont val="Tahoma"/>
            <family val="2"/>
          </rPr>
          <t>MARIBEL:</t>
        </r>
        <r>
          <rPr>
            <sz val="9"/>
            <color indexed="81"/>
            <rFont val="Tahoma"/>
            <family val="2"/>
          </rPr>
          <t xml:space="preserve">
NO SE CUENTA CON SITIO DE DISPOCICIÓN FINAL</t>
        </r>
      </text>
    </comment>
    <comment ref="CF54" authorId="6">
      <text>
        <r>
          <rPr>
            <b/>
            <sz val="9"/>
            <color indexed="81"/>
            <rFont val="Tahoma"/>
            <family val="2"/>
          </rPr>
          <t>MARIBEL:</t>
        </r>
        <r>
          <rPr>
            <sz val="9"/>
            <color indexed="81"/>
            <rFont val="Tahoma"/>
            <family val="2"/>
          </rPr>
          <t xml:space="preserve">
NO SE CUENTA CON RELLENO EN EL MUNICIPIO</t>
        </r>
      </text>
    </comment>
    <comment ref="DD54" authorId="6">
      <text>
        <r>
          <rPr>
            <b/>
            <sz val="9"/>
            <color indexed="81"/>
            <rFont val="Tahoma"/>
            <family val="2"/>
          </rPr>
          <t>MARIBEL:</t>
        </r>
        <r>
          <rPr>
            <sz val="9"/>
            <color indexed="81"/>
            <rFont val="Tahoma"/>
            <family val="2"/>
          </rPr>
          <t xml:space="preserve">
NO SE HACE APROVECHAMIENTO DE ORGANICOS</t>
        </r>
      </text>
    </comment>
    <comment ref="DM54" authorId="6">
      <text>
        <r>
          <rPr>
            <b/>
            <sz val="9"/>
            <color indexed="81"/>
            <rFont val="Tahoma"/>
            <family val="2"/>
          </rPr>
          <t>MARIBEL:</t>
        </r>
        <r>
          <rPr>
            <sz val="9"/>
            <color indexed="81"/>
            <rFont val="Tahoma"/>
            <family val="2"/>
          </rPr>
          <t xml:space="preserve">
LA ORGANIZACIÓN ES INDEPENDIENTE A LA EMPRESA</t>
        </r>
      </text>
    </comment>
    <comment ref="DD59" authorId="10">
      <text>
        <r>
          <rPr>
            <b/>
            <sz val="11"/>
            <color indexed="81"/>
            <rFont val="Tahoma"/>
            <family val="2"/>
          </rPr>
          <t>No se realiza aprovechamiento de orgánico</t>
        </r>
      </text>
    </comment>
    <comment ref="DM59" authorId="10">
      <text>
        <r>
          <rPr>
            <b/>
            <sz val="10"/>
            <color indexed="81"/>
            <rFont val="Tahoma"/>
            <family val="2"/>
          </rPr>
          <t>Persona independiente</t>
        </r>
      </text>
    </comment>
    <comment ref="DD61" authorId="10">
      <text>
        <r>
          <rPr>
            <b/>
            <sz val="10"/>
            <color indexed="81"/>
            <rFont val="Tahoma"/>
            <family val="2"/>
          </rPr>
          <t>Nose realiza aprovechamiento de orgánicos</t>
        </r>
      </text>
    </comment>
    <comment ref="L63" authorId="10">
      <text>
        <r>
          <rPr>
            <b/>
            <sz val="9"/>
            <color indexed="81"/>
            <rFont val="Tahoma"/>
            <family val="2"/>
          </rPr>
          <t>el radicado no se ha podido rescatar, este lo tiene la unidad agroambiental</t>
        </r>
      </text>
    </comment>
    <comment ref="CA66" authorId="10">
      <text>
        <r>
          <rPr>
            <b/>
            <sz val="11"/>
            <color indexed="81"/>
            <rFont val="Tahoma"/>
            <family val="2"/>
          </rPr>
          <t>El PGIRS 2013 no presenta el registro</t>
        </r>
      </text>
    </comment>
    <comment ref="J77" authorId="5">
      <text>
        <r>
          <rPr>
            <b/>
            <sz val="9"/>
            <color indexed="81"/>
            <rFont val="Tahoma"/>
            <family val="2"/>
          </rPr>
          <t>viky.gonzalez:</t>
        </r>
        <r>
          <rPr>
            <sz val="9"/>
            <color indexed="81"/>
            <rFont val="Tahoma"/>
            <family val="2"/>
          </rPr>
          <t xml:space="preserve">
En proceso de actualización</t>
        </r>
      </text>
    </comment>
    <comment ref="M77" authorId="7">
      <text>
        <r>
          <rPr>
            <b/>
            <sz val="9"/>
            <color indexed="81"/>
            <rFont val="Tahoma"/>
            <family val="2"/>
          </rPr>
          <t>Viky gonzalez Melendez:</t>
        </r>
        <r>
          <rPr>
            <sz val="9"/>
            <color indexed="81"/>
            <rFont val="Tahoma"/>
            <family val="2"/>
          </rPr>
          <t xml:space="preserve">
El  ente encargado de la prestación del servicio de aseo no indica nada respecto al tema</t>
        </r>
      </text>
    </comment>
    <comment ref="Y77" authorId="7">
      <text>
        <r>
          <rPr>
            <b/>
            <sz val="9"/>
            <color indexed="81"/>
            <rFont val="Tahoma"/>
            <family val="2"/>
          </rPr>
          <t>Viky gonzalez Melendez:</t>
        </r>
        <r>
          <rPr>
            <sz val="9"/>
            <color indexed="81"/>
            <rFont val="Tahoma"/>
            <family val="2"/>
          </rPr>
          <t xml:space="preserve">
Valor entregado en visita</t>
        </r>
      </text>
    </comment>
    <comment ref="AA77" authorId="7">
      <text>
        <r>
          <rPr>
            <b/>
            <sz val="9"/>
            <color indexed="81"/>
            <rFont val="Tahoma"/>
            <family val="2"/>
          </rPr>
          <t>Viky gonzalez Melendez:</t>
        </r>
        <r>
          <rPr>
            <sz val="9"/>
            <color indexed="81"/>
            <rFont val="Tahoma"/>
            <family val="2"/>
          </rPr>
          <t xml:space="preserve">
Distribución de generación según caracterización del año 2005</t>
        </r>
      </text>
    </comment>
    <comment ref="AE77" authorId="7">
      <text>
        <r>
          <rPr>
            <b/>
            <sz val="9"/>
            <color indexed="81"/>
            <rFont val="Tahoma"/>
            <family val="2"/>
          </rPr>
          <t>Viky gonzalez Melendez:</t>
        </r>
        <r>
          <rPr>
            <sz val="9"/>
            <color indexed="81"/>
            <rFont val="Tahoma"/>
            <family val="2"/>
          </rPr>
          <t xml:space="preserve">
Infomración entregada por municipio el 27 de febrero de 2014</t>
        </r>
      </text>
    </comment>
    <comment ref="AE81" authorId="7">
      <text>
        <r>
          <rPr>
            <b/>
            <sz val="9"/>
            <color indexed="81"/>
            <rFont val="Tahoma"/>
            <family val="2"/>
          </rPr>
          <t>Viky gonzalez Melendez:</t>
        </r>
        <r>
          <rPr>
            <sz val="9"/>
            <color indexed="81"/>
            <rFont val="Tahoma"/>
            <family val="2"/>
          </rPr>
          <t xml:space="preserve">
Proyecciones PGIRS 2005,  los datos se mantiene para la actualización del año 2013</t>
        </r>
      </text>
    </comment>
    <comment ref="Y83" authorId="11">
      <text>
        <r>
          <rPr>
            <sz val="9"/>
            <color indexed="81"/>
            <rFont val="Tahoma"/>
            <family val="2"/>
          </rPr>
          <t xml:space="preserve">Jaime Estrada: se le resta a un total de 85 Ton el producido por olaya dando asi este valor
</t>
        </r>
      </text>
    </comment>
    <comment ref="DF87" authorId="5">
      <text>
        <r>
          <rPr>
            <b/>
            <sz val="9"/>
            <color indexed="81"/>
            <rFont val="Tahoma"/>
            <family val="2"/>
          </rPr>
          <t>viky.gonzalez:</t>
        </r>
        <r>
          <rPr>
            <sz val="9"/>
            <color indexed="81"/>
            <rFont val="Tahoma"/>
            <family val="2"/>
          </rPr>
          <t xml:space="preserve">
Valor aproximado para el 2014, según  jornadas  presenta aumento rspecto a 2013</t>
        </r>
      </text>
    </comment>
    <comment ref="DJ87" authorId="5">
      <text>
        <r>
          <rPr>
            <b/>
            <sz val="9"/>
            <color indexed="81"/>
            <rFont val="Tahoma"/>
            <family val="2"/>
          </rPr>
          <t>viky.gonzalez:</t>
        </r>
        <r>
          <rPr>
            <sz val="9"/>
            <color indexed="81"/>
            <rFont val="Tahoma"/>
            <family val="2"/>
          </rPr>
          <t xml:space="preserve">
4 ton/mes, aquí se tiene todo el material recogido por los recuperadores informales del municipio que exceden la cantidad recogida por la empresa de servicios publicos
</t>
        </r>
      </text>
    </comment>
    <comment ref="AE89" authorId="5">
      <text>
        <r>
          <rPr>
            <b/>
            <sz val="9"/>
            <color indexed="81"/>
            <rFont val="Tahoma"/>
            <family val="2"/>
          </rPr>
          <t>viky.gonzalez:</t>
        </r>
        <r>
          <rPr>
            <sz val="9"/>
            <color indexed="81"/>
            <rFont val="Tahoma"/>
            <family val="2"/>
          </rPr>
          <t xml:space="preserve">
Infomración entregada el 28 de agosto de 2013 a la entidad</t>
        </r>
      </text>
    </comment>
    <comment ref="A94" authorId="12">
      <text>
        <r>
          <rPr>
            <b/>
            <sz val="9"/>
            <color indexed="81"/>
            <rFont val="Tahoma"/>
            <family val="2"/>
          </rPr>
          <t>Sony:</t>
        </r>
        <r>
          <rPr>
            <sz val="9"/>
            <color indexed="81"/>
            <rFont val="Tahoma"/>
            <family val="2"/>
          </rPr>
          <t xml:space="preserve">
este municipio hiso actualizacion y se encuentra radicada en la corporacion, tambien me hicieron llegar el radicado pero como el doc. Fue escaniado se ve el numero del mismo </t>
        </r>
      </text>
    </comment>
    <comment ref="S95" authorId="5">
      <text>
        <r>
          <rPr>
            <b/>
            <sz val="9"/>
            <color indexed="81"/>
            <rFont val="Tahoma"/>
            <family val="2"/>
          </rPr>
          <t>viky.gonzalez:</t>
        </r>
        <r>
          <rPr>
            <sz val="9"/>
            <color indexed="81"/>
            <rFont val="Tahoma"/>
            <family val="2"/>
          </rPr>
          <t xml:space="preserve">
Proyecciones DANE</t>
        </r>
      </text>
    </comment>
    <comment ref="AH95" authorId="12">
      <text>
        <r>
          <rPr>
            <b/>
            <sz val="9"/>
            <color indexed="81"/>
            <rFont val="Tahoma"/>
            <family val="2"/>
          </rPr>
          <t>UN VEHICULO CON UNA CAPACIDAD DE 8 TON.</t>
        </r>
      </text>
    </comment>
    <comment ref="AJ95" authorId="5">
      <text>
        <r>
          <rPr>
            <b/>
            <sz val="9"/>
            <color indexed="81"/>
            <rFont val="Tahoma"/>
            <family val="2"/>
          </rPr>
          <t>viky.gonzalez:</t>
        </r>
        <r>
          <rPr>
            <sz val="9"/>
            <color indexed="81"/>
            <rFont val="Tahoma"/>
            <family val="2"/>
          </rPr>
          <t xml:space="preserve">
Diferencia entre lo generado  y lo dispuesto es de 8,6 Ton/mes, estas no aparecen como aprovechadas ya que n se cuenta según información con ningun grupo establecido.</t>
        </r>
      </text>
    </comment>
    <comment ref="CN95" authorId="12">
      <text>
        <r>
          <rPr>
            <b/>
            <sz val="9"/>
            <color indexed="81"/>
            <rFont val="Tahoma"/>
            <family val="2"/>
          </rPr>
          <t>Sony:</t>
        </r>
        <r>
          <rPr>
            <sz val="9"/>
            <color indexed="81"/>
            <rFont val="Tahoma"/>
            <family val="2"/>
          </rPr>
          <t xml:space="preserve">
RECIRCULACION DE LIXIVIADOS</t>
        </r>
      </text>
    </comment>
    <comment ref="J97" authorId="12">
      <text>
        <r>
          <rPr>
            <b/>
            <sz val="9"/>
            <color indexed="81"/>
            <rFont val="Tahoma"/>
            <family val="2"/>
          </rPr>
          <t>Sony:</t>
        </r>
        <r>
          <rPr>
            <sz val="9"/>
            <color indexed="81"/>
            <rFont val="Tahoma"/>
            <family val="2"/>
          </rPr>
          <t xml:space="preserve">
el documento aun no ha sido radicado en la corporacion</t>
        </r>
      </text>
    </comment>
    <comment ref="Y97" authorId="5">
      <text>
        <r>
          <rPr>
            <b/>
            <sz val="9"/>
            <color indexed="81"/>
            <rFont val="Tahoma"/>
            <family val="2"/>
          </rPr>
          <t>viky.gonzalez:</t>
        </r>
        <r>
          <rPr>
            <sz val="9"/>
            <color indexed="81"/>
            <rFont val="Tahoma"/>
            <family val="2"/>
          </rPr>
          <t xml:space="preserve">
Ya fueron verificados los valores de manera que fueran concecuentes con los porcentages reportados.</t>
        </r>
      </text>
    </comment>
    <comment ref="AH97" authorId="12">
      <text>
        <r>
          <rPr>
            <b/>
            <sz val="9"/>
            <color indexed="81"/>
            <rFont val="Tahoma"/>
            <family val="2"/>
          </rPr>
          <t>Sony:</t>
        </r>
        <r>
          <rPr>
            <sz val="9"/>
            <color indexed="81"/>
            <rFont val="Tahoma"/>
            <family val="2"/>
          </rPr>
          <t xml:space="preserve">
la empresa de aseo posee tres vehiculos compactadores de los cuales 2 tienen una capacidad de 1,5 toneladas y el orto de 1 tonelada</t>
        </r>
      </text>
    </comment>
    <comment ref="BS97" authorId="12">
      <text>
        <r>
          <rPr>
            <b/>
            <sz val="9"/>
            <color indexed="81"/>
            <rFont val="Tahoma"/>
            <family val="2"/>
          </rPr>
          <t>Sony:</t>
        </r>
        <r>
          <rPr>
            <sz val="9"/>
            <color indexed="81"/>
            <rFont val="Tahoma"/>
            <family val="2"/>
          </rPr>
          <t xml:space="preserve">
Por medio de esta resolucion se dio prorroga a la licencia que vencio en el 2013 pero que ahora ampliaron la vida util por 3 años mas.</t>
        </r>
      </text>
    </comment>
    <comment ref="A98" authorId="12">
      <text>
        <r>
          <rPr>
            <b/>
            <sz val="9"/>
            <color indexed="81"/>
            <rFont val="Tahoma"/>
            <family val="2"/>
          </rPr>
          <t>Sony:</t>
        </r>
        <r>
          <rPr>
            <sz val="9"/>
            <color indexed="81"/>
            <rFont val="Tahoma"/>
            <family val="2"/>
          </rPr>
          <t xml:space="preserve">
este municipio hiso una actualizacion con muy poca informacion practicamente no hay nada</t>
        </r>
      </text>
    </comment>
    <comment ref="Y98" authorId="3">
      <text>
        <r>
          <rPr>
            <b/>
            <sz val="8"/>
            <color indexed="81"/>
            <rFont val="Tahoma"/>
            <family val="2"/>
          </rPr>
          <t>cdominguez:</t>
        </r>
        <r>
          <rPr>
            <sz val="8"/>
            <color indexed="81"/>
            <rFont val="Tahoma"/>
            <family val="2"/>
          </rPr>
          <t xml:space="preserve">
actualizada de proyeccion del PGIRS con población de 51359 Hb.</t>
        </r>
      </text>
    </comment>
    <comment ref="Z98" authorId="3">
      <text>
        <r>
          <rPr>
            <b/>
            <sz val="8"/>
            <color indexed="81"/>
            <rFont val="Tahoma"/>
            <family val="2"/>
          </rPr>
          <t>cdominguez:</t>
        </r>
        <r>
          <rPr>
            <sz val="8"/>
            <color indexed="81"/>
            <rFont val="Tahoma"/>
            <family val="2"/>
          </rPr>
          <t xml:space="preserve">
61% de lo generado según PGIRS</t>
        </r>
      </text>
    </comment>
    <comment ref="AB98" authorId="3">
      <text>
        <r>
          <rPr>
            <b/>
            <sz val="8"/>
            <color indexed="81"/>
            <rFont val="Tahoma"/>
            <family val="2"/>
          </rPr>
          <t>cdominguez:</t>
        </r>
        <r>
          <rPr>
            <sz val="8"/>
            <color indexed="81"/>
            <rFont val="Tahoma"/>
            <family val="2"/>
          </rPr>
          <t xml:space="preserve">
26% de lo generado según PGIRS</t>
        </r>
      </text>
    </comment>
    <comment ref="C99" authorId="12">
      <text>
        <r>
          <rPr>
            <b/>
            <sz val="9"/>
            <color indexed="81"/>
            <rFont val="Tahoma"/>
            <family val="2"/>
          </rPr>
          <t>Sony:</t>
        </r>
        <r>
          <rPr>
            <sz val="9"/>
            <color indexed="81"/>
            <rFont val="Tahoma"/>
            <family val="2"/>
          </rPr>
          <t xml:space="preserve">
ESTA DOCUMENTO DE ACTUALIZACION ESTA INCOMPLETO PRACTICAMENTE NO DICE NADA</t>
        </r>
      </text>
    </comment>
    <comment ref="J99" authorId="5">
      <text>
        <r>
          <rPr>
            <b/>
            <sz val="9"/>
            <color indexed="81"/>
            <rFont val="Tahoma"/>
            <family val="2"/>
          </rPr>
          <t>viky.gonzalez:</t>
        </r>
        <r>
          <rPr>
            <sz val="9"/>
            <color indexed="81"/>
            <rFont val="Tahoma"/>
            <family val="2"/>
          </rPr>
          <t xml:space="preserve">
Realiza una revisión de la información presentada en el 2.005</t>
        </r>
      </text>
    </comment>
    <comment ref="W99" authorId="5">
      <text>
        <r>
          <rPr>
            <b/>
            <sz val="9"/>
            <color indexed="81"/>
            <rFont val="Tahoma"/>
            <family val="2"/>
          </rPr>
          <t>viky.gonzalez:</t>
        </r>
        <r>
          <rPr>
            <sz val="9"/>
            <color indexed="81"/>
            <rFont val="Tahoma"/>
            <family val="2"/>
          </rPr>
          <t xml:space="preserve">
SE retoma el valor  presentado para el año 2.013</t>
        </r>
      </text>
    </comment>
    <comment ref="AH99" authorId="12">
      <text>
        <r>
          <rPr>
            <b/>
            <sz val="9"/>
            <color indexed="81"/>
            <rFont val="Tahoma"/>
            <family val="2"/>
          </rPr>
          <t>Sony:</t>
        </r>
        <r>
          <rPr>
            <sz val="9"/>
            <color indexed="81"/>
            <rFont val="Tahoma"/>
            <family val="2"/>
          </rPr>
          <t xml:space="preserve">
cuentan con 2 vehiculos con capacidad de 8 toneladas cada uno</t>
        </r>
      </text>
    </comment>
    <comment ref="AL99" authorId="5">
      <text>
        <r>
          <rPr>
            <b/>
            <sz val="9"/>
            <color indexed="81"/>
            <rFont val="Tahoma"/>
            <family val="2"/>
          </rPr>
          <t>viky.gonzalez:</t>
        </r>
        <r>
          <rPr>
            <sz val="9"/>
            <color indexed="81"/>
            <rFont val="Tahoma"/>
            <family val="2"/>
          </rPr>
          <t xml:space="preserve">
Se presta el servicio al corregimeinto de Puerto Clavel, pero no se cuenta con información del numero de predios en este.</t>
        </r>
      </text>
    </comment>
    <comment ref="AY99" authorId="5">
      <text>
        <r>
          <rPr>
            <b/>
            <sz val="9"/>
            <color indexed="81"/>
            <rFont val="Tahoma"/>
            <family val="2"/>
          </rPr>
          <t>viky.gonzalez:</t>
        </r>
        <r>
          <rPr>
            <sz val="9"/>
            <color indexed="81"/>
            <rFont val="Tahoma"/>
            <family val="2"/>
          </rPr>
          <t xml:space="preserve">
Información PGIRS 2005- Viás de la zona urbana</t>
        </r>
      </text>
    </comment>
    <comment ref="DC99" authorId="12">
      <text>
        <r>
          <rPr>
            <b/>
            <sz val="9"/>
            <color indexed="81"/>
            <rFont val="Tahoma"/>
            <family val="2"/>
          </rPr>
          <t>Sony:</t>
        </r>
        <r>
          <rPr>
            <sz val="9"/>
            <color indexed="81"/>
            <rFont val="Tahoma"/>
            <family val="2"/>
          </rPr>
          <t xml:space="preserve">
Caompactadora de carton y plastico</t>
        </r>
      </text>
    </comment>
    <comment ref="A100" authorId="12">
      <text>
        <r>
          <rPr>
            <b/>
            <sz val="9"/>
            <color indexed="81"/>
            <rFont val="Tahoma"/>
            <family val="2"/>
          </rPr>
          <t>Sony:</t>
        </r>
        <r>
          <rPr>
            <sz val="9"/>
            <color indexed="81"/>
            <rFont val="Tahoma"/>
            <family val="2"/>
          </rPr>
          <t xml:space="preserve">
este municipio ya radico la actualizacion quedaron de enviar el numero de dicho radicado ya que en la corporacion sede caucasia no me dan razon de el</t>
        </r>
      </text>
    </comment>
    <comment ref="Y100" authorId="3">
      <text>
        <r>
          <rPr>
            <b/>
            <sz val="8"/>
            <color indexed="81"/>
            <rFont val="Tahoma"/>
            <family val="2"/>
          </rPr>
          <t>cdominguez:</t>
        </r>
        <r>
          <rPr>
            <sz val="8"/>
            <color indexed="81"/>
            <rFont val="Tahoma"/>
            <family val="2"/>
          </rPr>
          <t xml:space="preserve">
Actualizada de Proyeccion PGIRS con poblacion de 14.096 según SISBEN</t>
        </r>
      </text>
    </comment>
    <comment ref="Z100" authorId="3">
      <text>
        <r>
          <rPr>
            <b/>
            <sz val="8"/>
            <color indexed="81"/>
            <rFont val="Tahoma"/>
            <family val="2"/>
          </rPr>
          <t>cdominguez:</t>
        </r>
        <r>
          <rPr>
            <sz val="8"/>
            <color indexed="81"/>
            <rFont val="Tahoma"/>
            <family val="2"/>
          </rPr>
          <t xml:space="preserve">
según PGIRS en los indiacdores se tiene que para el 2012 se generan 390 Ton/año de organicos</t>
        </r>
      </text>
    </comment>
    <comment ref="AB100" authorId="3">
      <text>
        <r>
          <rPr>
            <b/>
            <sz val="8"/>
            <color indexed="81"/>
            <rFont val="Tahoma"/>
            <family val="2"/>
          </rPr>
          <t>cdominguez:</t>
        </r>
        <r>
          <rPr>
            <sz val="8"/>
            <color indexed="81"/>
            <rFont val="Tahoma"/>
            <family val="2"/>
          </rPr>
          <t xml:space="preserve">
según PGIRS en los indiacdores se tiene que para el 2012 se generan 316  Ton/año de inorganicos</t>
        </r>
      </text>
    </comment>
    <comment ref="AE101" authorId="5">
      <text>
        <r>
          <rPr>
            <b/>
            <sz val="9"/>
            <color indexed="81"/>
            <rFont val="Tahoma"/>
            <family val="2"/>
          </rPr>
          <t>viky.gonzalez:</t>
        </r>
        <r>
          <rPr>
            <sz val="9"/>
            <color indexed="81"/>
            <rFont val="Tahoma"/>
            <family val="2"/>
          </rPr>
          <t xml:space="preserve">
Verificado con población y generación</t>
        </r>
      </text>
    </comment>
    <comment ref="A102" authorId="12">
      <text>
        <r>
          <rPr>
            <b/>
            <sz val="9"/>
            <color indexed="81"/>
            <rFont val="Tahoma"/>
            <family val="2"/>
          </rPr>
          <t>Sony:</t>
        </r>
        <r>
          <rPr>
            <sz val="9"/>
            <color indexed="81"/>
            <rFont val="Tahoma"/>
            <family val="2"/>
          </rPr>
          <t xml:space="preserve">
este municipio dice haber radicado la actualizacion en el año 2010, pero no tienen el numero y en corantioquia no me dan razon de el</t>
        </r>
      </text>
    </comment>
    <comment ref="Y102" authorId="3">
      <text>
        <r>
          <rPr>
            <b/>
            <sz val="8"/>
            <color indexed="81"/>
            <rFont val="Tahoma"/>
            <family val="2"/>
          </rPr>
          <t>cdominguez:</t>
        </r>
        <r>
          <rPr>
            <sz val="8"/>
            <color indexed="81"/>
            <rFont val="Tahoma"/>
            <family val="2"/>
          </rPr>
          <t xml:space="preserve">
Actulaizado con información enviada por el municipio en el 2011
</t>
        </r>
      </text>
    </comment>
    <comment ref="AJ102" authorId="3">
      <text>
        <r>
          <rPr>
            <b/>
            <sz val="8"/>
            <color indexed="81"/>
            <rFont val="Tahoma"/>
            <family val="2"/>
          </rPr>
          <t>cdominguez:</t>
        </r>
        <r>
          <rPr>
            <sz val="8"/>
            <color indexed="81"/>
            <rFont val="Tahoma"/>
            <family val="2"/>
          </rPr>
          <t xml:space="preserve">
actualizado por información enviada por municipio en 2011</t>
        </r>
      </text>
    </comment>
    <comment ref="W103" authorId="5">
      <text>
        <r>
          <rPr>
            <b/>
            <sz val="9"/>
            <color indexed="81"/>
            <rFont val="Tahoma"/>
            <family val="2"/>
          </rPr>
          <t>viky.gonzalez:</t>
        </r>
        <r>
          <rPr>
            <sz val="9"/>
            <color indexed="81"/>
            <rFont val="Tahoma"/>
            <family val="2"/>
          </rPr>
          <t xml:space="preserve">
En zona Urbana</t>
        </r>
      </text>
    </comment>
    <comment ref="Y103" authorId="5">
      <text>
        <r>
          <rPr>
            <b/>
            <sz val="9"/>
            <color indexed="81"/>
            <rFont val="Tahoma"/>
            <family val="2"/>
          </rPr>
          <t>viky.gonzalez:</t>
        </r>
        <r>
          <rPr>
            <sz val="9"/>
            <color indexed="81"/>
            <rFont val="Tahoma"/>
            <family val="2"/>
          </rPr>
          <t xml:space="preserve">
Dato Tomado actualización PGIRS</t>
        </r>
      </text>
    </comment>
    <comment ref="Z103" authorId="12">
      <text>
        <r>
          <rPr>
            <b/>
            <sz val="9"/>
            <color indexed="81"/>
            <rFont val="Tahoma"/>
            <family val="2"/>
          </rPr>
          <t>Sony:</t>
        </r>
        <r>
          <rPr>
            <sz val="9"/>
            <color indexed="81"/>
            <rFont val="Tahoma"/>
            <family val="2"/>
          </rPr>
          <t xml:space="preserve">
NO SE REALIZO CARACTERIZACION DE LOS RESIDUOS</t>
        </r>
      </text>
    </comment>
    <comment ref="AA103" authorId="5">
      <text>
        <r>
          <rPr>
            <b/>
            <sz val="9"/>
            <color indexed="81"/>
            <rFont val="Tahoma"/>
            <family val="2"/>
          </rPr>
          <t>viky.gonzalez:</t>
        </r>
        <r>
          <rPr>
            <sz val="9"/>
            <color indexed="81"/>
            <rFont val="Tahoma"/>
            <family val="2"/>
          </rPr>
          <t xml:space="preserve">
% tomados de caracterización  realizada en 2.005</t>
        </r>
      </text>
    </comment>
    <comment ref="AB103" authorId="12">
      <text>
        <r>
          <rPr>
            <b/>
            <sz val="9"/>
            <color indexed="81"/>
            <rFont val="Tahoma"/>
            <family val="2"/>
          </rPr>
          <t>Sony:</t>
        </r>
        <r>
          <rPr>
            <sz val="9"/>
            <color indexed="81"/>
            <rFont val="Tahoma"/>
            <family val="2"/>
          </rPr>
          <t xml:space="preserve">
NO SE HISO CARACTERIZACION DE RESIDUOS</t>
        </r>
      </text>
    </comment>
    <comment ref="AD103" authorId="12">
      <text>
        <r>
          <rPr>
            <b/>
            <sz val="9"/>
            <color indexed="81"/>
            <rFont val="Tahoma"/>
            <family val="2"/>
          </rPr>
          <t>Sony:</t>
        </r>
        <r>
          <rPr>
            <sz val="9"/>
            <color indexed="81"/>
            <rFont val="Tahoma"/>
            <family val="2"/>
          </rPr>
          <t xml:space="preserve">
NO SE HISO CARACTERIZACION DE RESIDUOS</t>
        </r>
      </text>
    </comment>
    <comment ref="AE103" authorId="5">
      <text>
        <r>
          <rPr>
            <b/>
            <sz val="9"/>
            <color indexed="81"/>
            <rFont val="Tahoma"/>
            <family val="2"/>
          </rPr>
          <t>viky.gonzalez:</t>
        </r>
        <r>
          <rPr>
            <sz val="9"/>
            <color indexed="81"/>
            <rFont val="Tahoma"/>
            <family val="2"/>
          </rPr>
          <t xml:space="preserve">
Actualización PGIRS</t>
        </r>
      </text>
    </comment>
    <comment ref="DJ103" authorId="5">
      <text>
        <r>
          <rPr>
            <b/>
            <sz val="9"/>
            <color indexed="81"/>
            <rFont val="Tahoma"/>
            <family val="2"/>
          </rPr>
          <t xml:space="preserve">viky.gonzalez:
</t>
        </r>
        <r>
          <rPr>
            <sz val="9"/>
            <color indexed="81"/>
            <rFont val="Tahoma"/>
            <family val="2"/>
          </rPr>
          <t>Se realizan actividades de reccilaje, pero no se cuenta con información exacta de la cantiad de material aprovechado</t>
        </r>
      </text>
    </comment>
    <comment ref="J105" authorId="12">
      <text>
        <r>
          <rPr>
            <b/>
            <sz val="9"/>
            <color indexed="81"/>
            <rFont val="Tahoma"/>
            <family val="2"/>
          </rPr>
          <t>Sony:</t>
        </r>
        <r>
          <rPr>
            <sz val="9"/>
            <color indexed="81"/>
            <rFont val="Tahoma"/>
            <family val="2"/>
          </rPr>
          <t xml:space="preserve">
Se cuenta con un documento actualizado en el 2012, que aun no ha sido radicado en la corporacion</t>
        </r>
      </text>
    </comment>
    <comment ref="Y106" authorId="3">
      <text>
        <r>
          <rPr>
            <b/>
            <sz val="8"/>
            <color indexed="81"/>
            <rFont val="Tahoma"/>
            <family val="2"/>
          </rPr>
          <t>cdominguez:</t>
        </r>
        <r>
          <rPr>
            <sz val="8"/>
            <color indexed="81"/>
            <rFont val="Tahoma"/>
            <family val="2"/>
          </rPr>
          <t xml:space="preserve">
Actualizado con proyecciones PGIRS</t>
        </r>
      </text>
    </comment>
    <comment ref="AH107" authorId="12">
      <text>
        <r>
          <rPr>
            <b/>
            <sz val="9"/>
            <color indexed="81"/>
            <rFont val="Tahoma"/>
            <family val="2"/>
          </rPr>
          <t>Sony:</t>
        </r>
        <r>
          <rPr>
            <sz val="9"/>
            <color indexed="81"/>
            <rFont val="Tahoma"/>
            <family val="2"/>
          </rPr>
          <t xml:space="preserve">
un vehiculo con capacidad de 8 toneladas</t>
        </r>
      </text>
    </comment>
    <comment ref="CY107" authorId="12">
      <text>
        <r>
          <rPr>
            <b/>
            <sz val="9"/>
            <color indexed="81"/>
            <rFont val="Tahoma"/>
            <family val="2"/>
          </rPr>
          <t>Sony:</t>
        </r>
        <r>
          <rPr>
            <sz val="9"/>
            <color indexed="81"/>
            <rFont val="Tahoma"/>
            <family val="2"/>
          </rPr>
          <t xml:space="preserve">
ESTE DATO LO DIO EL ALCALDE DEL MUNICIPIO VERBALMENTE NO SE CUENTA CON UN DOCUMENTO O PRUEVA DE ESTO, POR LO QUE ESTA INFORMACION  NO ES CONFIABLE</t>
        </r>
      </text>
    </comment>
    <comment ref="AQ109" authorId="12">
      <text>
        <r>
          <rPr>
            <b/>
            <sz val="9"/>
            <color indexed="81"/>
            <rFont val="Tahoma"/>
            <family val="2"/>
          </rPr>
          <t>Sony:</t>
        </r>
        <r>
          <rPr>
            <sz val="9"/>
            <color indexed="81"/>
            <rFont val="Tahoma"/>
            <family val="2"/>
          </rPr>
          <t xml:space="preserve">
LUBES: SOLO MATERIA ORGANICA Y JUEVES: MATERIAL ORGANICO E INORGANICO</t>
        </r>
      </text>
    </comment>
    <comment ref="Q111" authorId="13">
      <text>
        <r>
          <rPr>
            <b/>
            <sz val="9"/>
            <color indexed="81"/>
            <rFont val="Tahoma"/>
            <family val="2"/>
          </rPr>
          <t>Yarleny:</t>
        </r>
        <r>
          <rPr>
            <sz val="9"/>
            <color indexed="81"/>
            <rFont val="Tahoma"/>
            <family val="2"/>
          </rPr>
          <t xml:space="preserve">
A 5709 habitantes de la zona urbana se le agragan los 1859 del corredor vial Anorí el Limón y las veredas aledañas a la vía para un total de 7568</t>
        </r>
      </text>
    </comment>
    <comment ref="T111" authorId="13">
      <text>
        <r>
          <rPr>
            <b/>
            <sz val="9"/>
            <color indexed="81"/>
            <rFont val="Tahoma"/>
            <family val="2"/>
          </rPr>
          <t>Yarleny:</t>
        </r>
        <r>
          <rPr>
            <sz val="9"/>
            <color indexed="81"/>
            <rFont val="Tahoma"/>
            <family val="2"/>
          </rPr>
          <t xml:space="preserve">
Proyectada en el PGIRS del 2005 para el 2014</t>
        </r>
      </text>
    </comment>
    <comment ref="U111" authorId="13">
      <text>
        <r>
          <rPr>
            <b/>
            <sz val="9"/>
            <color indexed="81"/>
            <rFont val="Tahoma"/>
            <family val="2"/>
          </rPr>
          <t>Yarleny:</t>
        </r>
        <r>
          <rPr>
            <sz val="9"/>
            <color indexed="81"/>
            <rFont val="Tahoma"/>
            <family val="2"/>
          </rPr>
          <t xml:space="preserve">
Según el PGIRS 2005</t>
        </r>
      </text>
    </comment>
    <comment ref="X111" authorId="13">
      <text>
        <r>
          <rPr>
            <b/>
            <sz val="9"/>
            <color indexed="81"/>
            <rFont val="Tahoma"/>
            <family val="2"/>
          </rPr>
          <t>Yarleny:</t>
        </r>
        <r>
          <rPr>
            <sz val="9"/>
            <color indexed="81"/>
            <rFont val="Tahoma"/>
            <family val="2"/>
          </rPr>
          <t xml:space="preserve">
Según el PGIRS 2005</t>
        </r>
      </text>
    </comment>
    <comment ref="AJ111" authorId="13">
      <text>
        <r>
          <rPr>
            <b/>
            <sz val="9"/>
            <color indexed="81"/>
            <rFont val="Tahoma"/>
            <family val="2"/>
          </rPr>
          <t>Yarleny:</t>
        </r>
        <r>
          <rPr>
            <sz val="9"/>
            <color indexed="81"/>
            <rFont val="Tahoma"/>
            <family val="2"/>
          </rPr>
          <t xml:space="preserve">
Lo mismo que se recolecta se dispone debido a que en aprovechamiento se hace antes de que la ruta pase y en relleno no se hace ningún tipo de aprovechamiento</t>
        </r>
      </text>
    </comment>
    <comment ref="AL111" authorId="13">
      <text>
        <r>
          <rPr>
            <b/>
            <sz val="9"/>
            <color indexed="81"/>
            <rFont val="Tahoma"/>
            <family val="2"/>
          </rPr>
          <t>Yarleny:</t>
        </r>
        <r>
          <rPr>
            <sz val="9"/>
            <color indexed="81"/>
            <rFont val="Tahoma"/>
            <family val="2"/>
          </rPr>
          <t xml:space="preserve">
Según visita realizada a la alcaldía municipal el 9 de abril de 2014</t>
        </r>
      </text>
    </comment>
    <comment ref="CJ111" authorId="13">
      <text>
        <r>
          <rPr>
            <b/>
            <sz val="9"/>
            <color indexed="81"/>
            <rFont val="Tahoma"/>
            <family val="2"/>
          </rPr>
          <t>Yarleny:</t>
        </r>
        <r>
          <rPr>
            <sz val="9"/>
            <color indexed="81"/>
            <rFont val="Tahoma"/>
            <family val="2"/>
          </rPr>
          <t xml:space="preserve">
Solo disponen los residuos del hospital de forma temporal mientras los recoge la empresa ASEI.</t>
        </r>
      </text>
    </comment>
    <comment ref="CL111" authorId="13">
      <text>
        <r>
          <rPr>
            <b/>
            <sz val="9"/>
            <color indexed="81"/>
            <rFont val="Tahoma"/>
            <family val="2"/>
          </rPr>
          <t>Yarleny:</t>
        </r>
        <r>
          <rPr>
            <sz val="9"/>
            <color indexed="81"/>
            <rFont val="Tahoma"/>
            <family val="2"/>
          </rPr>
          <t xml:space="preserve">
En mal estado. Estacones con alambre de púa, los estacones están deteriorados y se están cayendo al suelo. </t>
        </r>
      </text>
    </comment>
    <comment ref="CN111" authorId="13">
      <text>
        <r>
          <rPr>
            <b/>
            <sz val="9"/>
            <color indexed="81"/>
            <rFont val="Tahoma"/>
            <family val="2"/>
          </rPr>
          <t>Yarleny:</t>
        </r>
        <r>
          <rPr>
            <sz val="9"/>
            <color indexed="81"/>
            <rFont val="Tahoma"/>
            <family val="2"/>
          </rPr>
          <t xml:space="preserve">
No tiene mantenimiento </t>
        </r>
      </text>
    </comment>
    <comment ref="CP111" authorId="13">
      <text>
        <r>
          <rPr>
            <b/>
            <sz val="9"/>
            <color indexed="81"/>
            <rFont val="Tahoma"/>
            <family val="2"/>
          </rPr>
          <t>Yarleny:</t>
        </r>
        <r>
          <rPr>
            <sz val="9"/>
            <color indexed="81"/>
            <rFont val="Tahoma"/>
            <family val="2"/>
          </rPr>
          <t xml:space="preserve">
Muy deficiente, sin mantenimiento y cunetas en mal estado</t>
        </r>
      </text>
    </comment>
    <comment ref="DB111" authorId="13">
      <text>
        <r>
          <rPr>
            <b/>
            <sz val="9"/>
            <color indexed="81"/>
            <rFont val="Tahoma"/>
            <family val="2"/>
          </rPr>
          <t>Yarleny:</t>
        </r>
        <r>
          <rPr>
            <sz val="9"/>
            <color indexed="81"/>
            <rFont val="Tahoma"/>
            <family val="2"/>
          </rPr>
          <t xml:space="preserve">
En mal estado y no está funcionando actualmente</t>
        </r>
      </text>
    </comment>
    <comment ref="DD111" authorId="13">
      <text>
        <r>
          <rPr>
            <b/>
            <sz val="9"/>
            <color indexed="81"/>
            <rFont val="Tahoma"/>
            <family val="2"/>
          </rPr>
          <t>Yarleny:</t>
        </r>
        <r>
          <rPr>
            <sz val="9"/>
            <color indexed="81"/>
            <rFont val="Tahoma"/>
            <family val="2"/>
          </rPr>
          <t xml:space="preserve">
No esta funcionando por falta de ruta selectiva, de personal que lo administre y porque las lombrices se las roban para pezcar, también se las come un animal por debajo de la tierra</t>
        </r>
      </text>
    </comment>
    <comment ref="DI111" authorId="13">
      <text>
        <r>
          <rPr>
            <b/>
            <sz val="9"/>
            <color indexed="81"/>
            <rFont val="Tahoma"/>
            <family val="2"/>
          </rPr>
          <t>Yarleny:</t>
        </r>
        <r>
          <rPr>
            <sz val="9"/>
            <color indexed="81"/>
            <rFont val="Tahoma"/>
            <family val="2"/>
          </rPr>
          <t xml:space="preserve">
No esta funcionando</t>
        </r>
      </text>
    </comment>
    <comment ref="DM111" authorId="13">
      <text>
        <r>
          <rPr>
            <b/>
            <sz val="9"/>
            <color indexed="81"/>
            <rFont val="Tahoma"/>
            <family val="2"/>
          </rPr>
          <t>Yarleny:</t>
        </r>
        <r>
          <rPr>
            <sz val="9"/>
            <color indexed="81"/>
            <rFont val="Tahoma"/>
            <family val="2"/>
          </rPr>
          <t xml:space="preserve">
Solo para la parte rural sobre el corregimiento vial el Limón el Retiro</t>
        </r>
      </text>
    </comment>
    <comment ref="R113" authorId="4">
      <text>
        <r>
          <rPr>
            <b/>
            <sz val="9"/>
            <color indexed="81"/>
            <rFont val="Tahoma"/>
            <family val="2"/>
          </rPr>
          <t>Andres:</t>
        </r>
        <r>
          <rPr>
            <sz val="9"/>
            <color indexed="81"/>
            <rFont val="Tahoma"/>
            <family val="2"/>
          </rPr>
          <t xml:space="preserve">
este dato se cogio del anexo de proyecciones del PGIRS de belmira
</t>
        </r>
      </text>
    </comment>
    <comment ref="U113" authorId="4">
      <text>
        <r>
          <rPr>
            <b/>
            <sz val="9"/>
            <color indexed="81"/>
            <rFont val="Tahoma"/>
            <family val="2"/>
          </rPr>
          <t>Andres:</t>
        </r>
        <r>
          <rPr>
            <sz val="9"/>
            <color indexed="81"/>
            <rFont val="Tahoma"/>
            <family val="2"/>
          </rPr>
          <t xml:space="preserve">
TOMADO DEL PGIRS 2005 PAG 37</t>
        </r>
      </text>
    </comment>
    <comment ref="V113" authorId="4">
      <text>
        <r>
          <rPr>
            <b/>
            <sz val="9"/>
            <color indexed="81"/>
            <rFont val="Tahoma"/>
            <family val="2"/>
          </rPr>
          <t>Andres:</t>
        </r>
        <r>
          <rPr>
            <sz val="9"/>
            <color indexed="81"/>
            <rFont val="Tahoma"/>
            <family val="2"/>
          </rPr>
          <t xml:space="preserve">
TOMADO DEL PGIRS 2005</t>
        </r>
      </text>
    </comment>
    <comment ref="X113" authorId="4">
      <text>
        <r>
          <rPr>
            <b/>
            <sz val="9"/>
            <color indexed="81"/>
            <rFont val="Tahoma"/>
            <family val="2"/>
          </rPr>
          <t>Andres:</t>
        </r>
        <r>
          <rPr>
            <sz val="9"/>
            <color indexed="81"/>
            <rFont val="Tahoma"/>
            <family val="2"/>
          </rPr>
          <t xml:space="preserve">
TOTAL PREDIOS URBANOS Y RURALES SEGÚN PGIRS 2005</t>
        </r>
      </text>
    </comment>
    <comment ref="Y113" authorId="5">
      <text>
        <r>
          <rPr>
            <b/>
            <sz val="9"/>
            <color indexed="81"/>
            <rFont val="Tahoma"/>
            <family val="2"/>
          </rPr>
          <t>viky.gonzalez:</t>
        </r>
        <r>
          <rPr>
            <sz val="9"/>
            <color indexed="81"/>
            <rFont val="Tahoma"/>
            <family val="2"/>
          </rPr>
          <t xml:space="preserve">
Valor entregado en información promaria</t>
        </r>
      </text>
    </comment>
    <comment ref="AA113" authorId="5">
      <text>
        <r>
          <rPr>
            <b/>
            <sz val="9"/>
            <color indexed="81"/>
            <rFont val="Tahoma"/>
            <family val="2"/>
          </rPr>
          <t>viky.gonzalez:</t>
        </r>
        <r>
          <rPr>
            <sz val="9"/>
            <color indexed="81"/>
            <rFont val="Tahoma"/>
            <family val="2"/>
          </rPr>
          <t xml:space="preserve">
Distribución caracterización PGIRS 2005</t>
        </r>
      </text>
    </comment>
    <comment ref="AE113" authorId="5">
      <text>
        <r>
          <rPr>
            <b/>
            <sz val="9"/>
            <color indexed="81"/>
            <rFont val="Tahoma"/>
            <family val="2"/>
          </rPr>
          <t>viky.gonzalez:</t>
        </r>
        <r>
          <rPr>
            <sz val="9"/>
            <color indexed="81"/>
            <rFont val="Tahoma"/>
            <family val="2"/>
          </rPr>
          <t xml:space="preserve">
Calculada a partir de población y generación</t>
        </r>
      </text>
    </comment>
    <comment ref="AM113" authorId="4">
      <text>
        <r>
          <rPr>
            <b/>
            <sz val="9"/>
            <color indexed="81"/>
            <rFont val="Tahoma"/>
            <family val="2"/>
          </rPr>
          <t>Andres:</t>
        </r>
        <r>
          <rPr>
            <sz val="9"/>
            <color indexed="81"/>
            <rFont val="Tahoma"/>
            <family val="2"/>
          </rPr>
          <t xml:space="preserve">
NO SE DISCRIMINA POR URBANO Y RURAL</t>
        </r>
      </text>
    </comment>
    <comment ref="AY113" authorId="4">
      <text>
        <r>
          <rPr>
            <b/>
            <sz val="9"/>
            <color indexed="81"/>
            <rFont val="Tahoma"/>
            <family val="2"/>
          </rPr>
          <t>Andres:</t>
        </r>
        <r>
          <rPr>
            <sz val="9"/>
            <color indexed="81"/>
            <rFont val="Tahoma"/>
            <family val="2"/>
          </rPr>
          <t xml:space="preserve">
SEGÚN PGIRS 2005</t>
        </r>
      </text>
    </comment>
    <comment ref="AZ113" authorId="4">
      <text>
        <r>
          <rPr>
            <b/>
            <sz val="9"/>
            <color indexed="81"/>
            <rFont val="Tahoma"/>
            <family val="2"/>
          </rPr>
          <t>Andres:</t>
        </r>
        <r>
          <rPr>
            <sz val="9"/>
            <color indexed="81"/>
            <rFont val="Tahoma"/>
            <family val="2"/>
          </rPr>
          <t xml:space="preserve">
SEGÚN PGIRS 2005</t>
        </r>
      </text>
    </comment>
    <comment ref="BA113" authorId="4">
      <text>
        <r>
          <rPr>
            <b/>
            <sz val="9"/>
            <color indexed="81"/>
            <rFont val="Tahoma"/>
            <family val="2"/>
          </rPr>
          <t>Andres:</t>
        </r>
        <r>
          <rPr>
            <sz val="9"/>
            <color indexed="81"/>
            <rFont val="Tahoma"/>
            <family val="2"/>
          </rPr>
          <t xml:space="preserve">
TOMADO DEL PGIRS 2005</t>
        </r>
      </text>
    </comment>
    <comment ref="CE113" authorId="4">
      <text>
        <r>
          <rPr>
            <b/>
            <sz val="9"/>
            <color indexed="81"/>
            <rFont val="Tahoma"/>
            <family val="2"/>
          </rPr>
          <t>Andres:</t>
        </r>
        <r>
          <rPr>
            <sz val="9"/>
            <color indexed="81"/>
            <rFont val="Tahoma"/>
            <family val="2"/>
          </rPr>
          <t xml:space="preserve">
EN FEBRERO DE 2014 SE READICARON LOS DISEÑOS PARA CONTINUAR CON EL RELLENO EN EL MISMO LOTE</t>
        </r>
      </text>
    </comment>
    <comment ref="DG113" authorId="4">
      <text>
        <r>
          <rPr>
            <b/>
            <sz val="9"/>
            <color indexed="81"/>
            <rFont val="Tahoma"/>
            <family val="2"/>
          </rPr>
          <t>Andres:</t>
        </r>
        <r>
          <rPr>
            <sz val="9"/>
            <color indexed="81"/>
            <rFont val="Tahoma"/>
            <family val="2"/>
          </rPr>
          <t xml:space="preserve">
NO SE HACE ESTE TIPO DE APROVECHAMIENTO</t>
        </r>
      </text>
    </comment>
    <comment ref="CI114" authorId="14">
      <text>
        <r>
          <rPr>
            <sz val="8"/>
            <color indexed="81"/>
            <rFont val="Tahoma"/>
            <family val="2"/>
          </rPr>
          <t xml:space="preserve">Dato aproximado, fuente: secretaría de planeación
</t>
        </r>
      </text>
    </comment>
    <comment ref="J115" authorId="5">
      <text>
        <r>
          <rPr>
            <b/>
            <sz val="9"/>
            <color indexed="81"/>
            <rFont val="Tahoma"/>
            <family val="2"/>
          </rPr>
          <t>viky.gonzalez:</t>
        </r>
        <r>
          <rPr>
            <sz val="9"/>
            <color indexed="81"/>
            <rFont val="Tahoma"/>
            <family val="2"/>
          </rPr>
          <t xml:space="preserve">
No se cuenta con infomración de la actualización del Decreto de adopción</t>
        </r>
      </text>
    </comment>
    <comment ref="AE115" authorId="5">
      <text>
        <r>
          <rPr>
            <b/>
            <sz val="9"/>
            <color indexed="81"/>
            <rFont val="Tahoma"/>
            <family val="2"/>
          </rPr>
          <t>viky.gonzalez:</t>
        </r>
        <r>
          <rPr>
            <sz val="9"/>
            <color indexed="81"/>
            <rFont val="Tahoma"/>
            <family val="2"/>
          </rPr>
          <t xml:space="preserve">
Tomada de PGIRS actualizado 2,013</t>
        </r>
      </text>
    </comment>
    <comment ref="U117" authorId="5">
      <text>
        <r>
          <rPr>
            <b/>
            <sz val="9"/>
            <color indexed="81"/>
            <rFont val="Tahoma"/>
            <family val="2"/>
          </rPr>
          <t>viky.gonzalez:</t>
        </r>
        <r>
          <rPr>
            <sz val="9"/>
            <color indexed="81"/>
            <rFont val="Tahoma"/>
            <family val="2"/>
          </rPr>
          <t xml:space="preserve">
Información general página del municipio</t>
        </r>
      </text>
    </comment>
    <comment ref="K119" authorId="5">
      <text>
        <r>
          <rPr>
            <b/>
            <sz val="9"/>
            <color indexed="81"/>
            <rFont val="Tahoma"/>
            <family val="2"/>
          </rPr>
          <t>viky.gonzalez:</t>
        </r>
        <r>
          <rPr>
            <sz val="9"/>
            <color indexed="81"/>
            <rFont val="Tahoma"/>
            <family val="2"/>
          </rPr>
          <t>Aun no actualizan decreto</t>
        </r>
      </text>
    </comment>
    <comment ref="Y119" authorId="11">
      <text>
        <r>
          <rPr>
            <sz val="9"/>
            <color indexed="81"/>
            <rFont val="Tahoma"/>
            <family val="2"/>
          </rPr>
          <t xml:space="preserve">Jaime Estrada: El municipio solo cuenta con el dato de recoleccion total de residuos
</t>
        </r>
      </text>
    </comment>
    <comment ref="Z119" authorId="11">
      <text>
        <r>
          <rPr>
            <sz val="9"/>
            <color indexed="81"/>
            <rFont val="Tahoma"/>
            <family val="2"/>
          </rPr>
          <t xml:space="preserve">Jaime Estrada: dato tomado de la caracterizacion realizada en el año 2013
</t>
        </r>
      </text>
    </comment>
    <comment ref="AA119" authorId="5">
      <text>
        <r>
          <rPr>
            <b/>
            <sz val="9"/>
            <color indexed="81"/>
            <rFont val="Tahoma"/>
            <family val="2"/>
          </rPr>
          <t>viky.gonzalez:</t>
        </r>
        <r>
          <rPr>
            <sz val="9"/>
            <color indexed="81"/>
            <rFont val="Tahoma"/>
            <family val="2"/>
          </rPr>
          <t xml:space="preserve">
Tomado de PGIRS 2013</t>
        </r>
      </text>
    </comment>
    <comment ref="AE119" authorId="11">
      <text>
        <r>
          <rPr>
            <sz val="9"/>
            <color indexed="81"/>
            <rFont val="Tahoma"/>
            <family val="2"/>
          </rPr>
          <t xml:space="preserve">Jaime Estrada: Se utiliza el valor de la PPC del 2005 debido a que los datos del PGIRS son erroneos y el municipio no cuenta con esta informacion
</t>
        </r>
      </text>
    </comment>
    <comment ref="AL119" authorId="5">
      <text>
        <r>
          <rPr>
            <b/>
            <sz val="9"/>
            <color indexed="81"/>
            <rFont val="Tahoma"/>
            <family val="2"/>
          </rPr>
          <t>viky.gonzalez:</t>
        </r>
        <r>
          <rPr>
            <sz val="9"/>
            <color indexed="81"/>
            <rFont val="Tahoma"/>
            <family val="2"/>
          </rPr>
          <t xml:space="preserve">
Se presta el sevicio a 90 usuarios</t>
        </r>
      </text>
    </comment>
    <comment ref="AS119" authorId="5">
      <text>
        <r>
          <rPr>
            <b/>
            <sz val="9"/>
            <color indexed="81"/>
            <rFont val="Tahoma"/>
            <family val="2"/>
          </rPr>
          <t>viky.gonzalez:</t>
        </r>
        <r>
          <rPr>
            <sz val="9"/>
            <color indexed="81"/>
            <rFont val="Tahoma"/>
            <family val="2"/>
          </rPr>
          <t xml:space="preserve">
Incluye los 90 usuarios de la zona rural</t>
        </r>
      </text>
    </comment>
    <comment ref="X121" authorId="4">
      <text>
        <r>
          <rPr>
            <b/>
            <sz val="9"/>
            <color indexed="81"/>
            <rFont val="Tahoma"/>
            <family val="2"/>
          </rPr>
          <t>Andres:</t>
        </r>
        <r>
          <rPr>
            <sz val="9"/>
            <color indexed="81"/>
            <rFont val="Tahoma"/>
            <family val="2"/>
          </rPr>
          <t xml:space="preserve">
DATOS DEL PGIRS 2005</t>
        </r>
      </text>
    </comment>
    <comment ref="Z121" authorId="4">
      <text>
        <r>
          <rPr>
            <b/>
            <sz val="9"/>
            <color indexed="81"/>
            <rFont val="Tahoma"/>
            <family val="2"/>
          </rPr>
          <t>Andres:</t>
        </r>
        <r>
          <rPr>
            <sz val="9"/>
            <color indexed="81"/>
            <rFont val="Tahoma"/>
            <family val="2"/>
          </rPr>
          <t xml:space="preserve">
CALCULADO EN BASE PGIRS 2005</t>
        </r>
      </text>
    </comment>
    <comment ref="AE121" authorId="4">
      <text>
        <r>
          <rPr>
            <b/>
            <sz val="9"/>
            <color indexed="81"/>
            <rFont val="Tahoma"/>
            <family val="2"/>
          </rPr>
          <t>Andres:</t>
        </r>
        <r>
          <rPr>
            <sz val="9"/>
            <color indexed="81"/>
            <rFont val="Tahoma"/>
            <family val="2"/>
          </rPr>
          <t xml:space="preserve">
DATO SUMINISTRADO PGIRS 2005</t>
        </r>
      </text>
    </comment>
    <comment ref="AJ121" authorId="4">
      <text>
        <r>
          <rPr>
            <b/>
            <sz val="9"/>
            <color indexed="81"/>
            <rFont val="Tahoma"/>
            <family val="2"/>
          </rPr>
          <t>Andres:</t>
        </r>
        <r>
          <rPr>
            <sz val="9"/>
            <color indexed="81"/>
            <rFont val="Tahoma"/>
            <family val="2"/>
          </rPr>
          <t xml:space="preserve">
ESTE DATO ES ACTUAL POR LA SECRETARIA DE SERVICIOS PUBLICOS</t>
        </r>
      </text>
    </comment>
    <comment ref="AL121" authorId="4">
      <text>
        <r>
          <rPr>
            <b/>
            <sz val="9"/>
            <color indexed="81"/>
            <rFont val="Tahoma"/>
            <family val="2"/>
          </rPr>
          <t>Andres:</t>
        </r>
        <r>
          <rPr>
            <sz val="9"/>
            <color indexed="81"/>
            <rFont val="Tahoma"/>
            <family val="2"/>
          </rPr>
          <t xml:space="preserve">
NO se cuenta con información actual</t>
        </r>
      </text>
    </comment>
    <comment ref="AM121" authorId="4">
      <text>
        <r>
          <rPr>
            <b/>
            <sz val="9"/>
            <color indexed="81"/>
            <rFont val="Tahoma"/>
            <family val="2"/>
          </rPr>
          <t>Andres:</t>
        </r>
        <r>
          <rPr>
            <sz val="9"/>
            <color indexed="81"/>
            <rFont val="Tahoma"/>
            <family val="2"/>
          </rPr>
          <t xml:space="preserve">
No se cuenta con información actual</t>
        </r>
      </text>
    </comment>
    <comment ref="AS121" authorId="4">
      <text>
        <r>
          <rPr>
            <b/>
            <sz val="9"/>
            <color indexed="81"/>
            <rFont val="Tahoma"/>
            <family val="2"/>
          </rPr>
          <t>Andres:</t>
        </r>
        <r>
          <rPr>
            <sz val="9"/>
            <color indexed="81"/>
            <rFont val="Tahoma"/>
            <family val="2"/>
          </rPr>
          <t xml:space="preserve">
SEGÚN PGIRS 2005</t>
        </r>
      </text>
    </comment>
    <comment ref="W123" authorId="4">
      <text>
        <r>
          <rPr>
            <b/>
            <sz val="9"/>
            <color indexed="81"/>
            <rFont val="Tahoma"/>
            <family val="2"/>
          </rPr>
          <t>Andres:</t>
        </r>
        <r>
          <rPr>
            <sz val="9"/>
            <color indexed="81"/>
            <rFont val="Tahoma"/>
            <family val="2"/>
          </rPr>
          <t xml:space="preserve">
NO SE cuenta con información actualizada</t>
        </r>
      </text>
    </comment>
    <comment ref="Z123" authorId="4">
      <text>
        <r>
          <rPr>
            <b/>
            <sz val="9"/>
            <color indexed="81"/>
            <rFont val="Tahoma"/>
            <family val="2"/>
          </rPr>
          <t>Andres:</t>
        </r>
        <r>
          <rPr>
            <sz val="9"/>
            <color indexed="81"/>
            <rFont val="Tahoma"/>
            <family val="2"/>
          </rPr>
          <t xml:space="preserve">
TOMADO DE LA CARACTERIZACION DEL PGIRS 2005</t>
        </r>
      </text>
    </comment>
    <comment ref="AA123" authorId="4">
      <text>
        <r>
          <rPr>
            <b/>
            <sz val="9"/>
            <color indexed="81"/>
            <rFont val="Tahoma"/>
            <family val="2"/>
          </rPr>
          <t>Andres:</t>
        </r>
        <r>
          <rPr>
            <sz val="9"/>
            <color indexed="81"/>
            <rFont val="Tahoma"/>
            <family val="2"/>
          </rPr>
          <t xml:space="preserve">
CALCULADO CON DATOS SUMINISTRADOS DEL PGIRS 2005</t>
        </r>
      </text>
    </comment>
    <comment ref="AB123" authorId="4">
      <text>
        <r>
          <rPr>
            <b/>
            <sz val="9"/>
            <color indexed="81"/>
            <rFont val="Tahoma"/>
            <family val="2"/>
          </rPr>
          <t>Andres:</t>
        </r>
        <r>
          <rPr>
            <sz val="9"/>
            <color indexed="81"/>
            <rFont val="Tahoma"/>
            <family val="2"/>
          </rPr>
          <t xml:space="preserve">
TOMADO DEL PGIRS 2005</t>
        </r>
      </text>
    </comment>
    <comment ref="AC123" authorId="4">
      <text>
        <r>
          <rPr>
            <b/>
            <sz val="9"/>
            <color indexed="81"/>
            <rFont val="Tahoma"/>
            <family val="2"/>
          </rPr>
          <t>Andres:</t>
        </r>
        <r>
          <rPr>
            <sz val="9"/>
            <color indexed="81"/>
            <rFont val="Tahoma"/>
            <family val="2"/>
          </rPr>
          <t xml:space="preserve">
CALCULADO CON INFORMACION SUMINISTRADA DEL PGIRS 2005</t>
        </r>
      </text>
    </comment>
    <comment ref="AM123" authorId="4">
      <text>
        <r>
          <rPr>
            <b/>
            <sz val="9"/>
            <color indexed="81"/>
            <rFont val="Tahoma"/>
            <family val="2"/>
          </rPr>
          <t>Andres:</t>
        </r>
        <r>
          <rPr>
            <sz val="9"/>
            <color indexed="81"/>
            <rFont val="Tahoma"/>
            <family val="2"/>
          </rPr>
          <t xml:space="preserve">
NO SE TIENE EL DATO DE PREDIOS RURALES SOLO QUE SE ATIENDEN A 12 VEREDAS</t>
        </r>
      </text>
    </comment>
    <comment ref="AY123" authorId="4">
      <text>
        <r>
          <rPr>
            <b/>
            <sz val="9"/>
            <color indexed="81"/>
            <rFont val="Tahoma"/>
            <family val="2"/>
          </rPr>
          <t>Andres:</t>
        </r>
        <r>
          <rPr>
            <sz val="9"/>
            <color indexed="81"/>
            <rFont val="Tahoma"/>
            <family val="2"/>
          </rPr>
          <t xml:space="preserve">
NO SE TIENE EL DATO ACTUALIZADO, ESTO ES SEGÚN PGIRS 2005</t>
        </r>
      </text>
    </comment>
    <comment ref="R125" authorId="5">
      <text>
        <r>
          <rPr>
            <b/>
            <sz val="9"/>
            <color indexed="81"/>
            <rFont val="Tahoma"/>
            <family val="2"/>
          </rPr>
          <t>viky.gonzalez:</t>
        </r>
        <r>
          <rPr>
            <sz val="9"/>
            <color indexed="81"/>
            <rFont val="Tahoma"/>
            <family val="2"/>
          </rPr>
          <t xml:space="preserve">
No se obtuvo información actualizada para 2014</t>
        </r>
      </text>
    </comment>
    <comment ref="Y125" authorId="5">
      <text>
        <r>
          <rPr>
            <b/>
            <sz val="9"/>
            <color indexed="81"/>
            <rFont val="Tahoma"/>
            <family val="2"/>
          </rPr>
          <t>viky.gonzalez:</t>
        </r>
        <r>
          <rPr>
            <sz val="9"/>
            <color indexed="81"/>
            <rFont val="Tahoma"/>
            <family val="2"/>
          </rPr>
          <t xml:space="preserve">
Calculado con proyección de PPC y población</t>
        </r>
      </text>
    </comment>
    <comment ref="AA125" authorId="5">
      <text>
        <r>
          <rPr>
            <b/>
            <sz val="9"/>
            <color indexed="81"/>
            <rFont val="Tahoma"/>
            <family val="2"/>
          </rPr>
          <t>viky.gonzalez:</t>
        </r>
        <r>
          <rPr>
            <sz val="9"/>
            <color indexed="81"/>
            <rFont val="Tahoma"/>
            <family val="2"/>
          </rPr>
          <t xml:space="preserve">
Tomados de PGIRS 2005</t>
        </r>
      </text>
    </comment>
    <comment ref="AE125" authorId="5">
      <text>
        <r>
          <rPr>
            <b/>
            <sz val="9"/>
            <color indexed="81"/>
            <rFont val="Tahoma"/>
            <family val="2"/>
          </rPr>
          <t>viky.gonzalez:</t>
        </r>
        <r>
          <rPr>
            <sz val="9"/>
            <color indexed="81"/>
            <rFont val="Tahoma"/>
            <family val="2"/>
          </rPr>
          <t xml:space="preserve">
Proyeccion PPC PGIRS 2.005</t>
        </r>
      </text>
    </comment>
    <comment ref="AY125" authorId="5">
      <text>
        <r>
          <rPr>
            <b/>
            <sz val="9"/>
            <color indexed="81"/>
            <rFont val="Tahoma"/>
            <family val="2"/>
          </rPr>
          <t>viky.gonzalez:</t>
        </r>
        <r>
          <rPr>
            <sz val="9"/>
            <color indexed="81"/>
            <rFont val="Tahoma"/>
            <family val="2"/>
          </rPr>
          <t xml:space="preserve">
No se ha aumentado la cobertura de barrido</t>
        </r>
      </text>
    </comment>
    <comment ref="AL127" authorId="5">
      <text>
        <r>
          <rPr>
            <b/>
            <sz val="9"/>
            <color indexed="81"/>
            <rFont val="Tahoma"/>
            <family val="2"/>
          </rPr>
          <t>viky.gonzalez:</t>
        </r>
        <r>
          <rPr>
            <sz val="9"/>
            <color indexed="81"/>
            <rFont val="Tahoma"/>
            <family val="2"/>
          </rPr>
          <t xml:space="preserve">
No se presta el servicio al sector Rural</t>
        </r>
      </text>
    </comment>
    <comment ref="Q129" authorId="5">
      <text>
        <r>
          <rPr>
            <b/>
            <sz val="9"/>
            <color indexed="81"/>
            <rFont val="Tahoma"/>
            <family val="2"/>
          </rPr>
          <t>viky.gonzalez:</t>
        </r>
        <r>
          <rPr>
            <sz val="9"/>
            <color indexed="81"/>
            <rFont val="Tahoma"/>
            <family val="2"/>
          </rPr>
          <t xml:space="preserve">
No se obtuvo en las vivitas información actualizada</t>
        </r>
      </text>
    </comment>
    <comment ref="AE129" authorId="11">
      <text>
        <r>
          <rPr>
            <sz val="9"/>
            <color indexed="81"/>
            <rFont val="Tahoma"/>
            <family val="2"/>
          </rPr>
          <t xml:space="preserve">Jaime Estrada: se calcula con la poblacion urbana DANE 2014
</t>
        </r>
      </text>
    </comment>
    <comment ref="AT129" authorId="5">
      <text>
        <r>
          <rPr>
            <b/>
            <sz val="9"/>
            <color indexed="81"/>
            <rFont val="Tahoma"/>
            <family val="2"/>
          </rPr>
          <t>viky.gonzalez:</t>
        </r>
        <r>
          <rPr>
            <sz val="9"/>
            <color indexed="81"/>
            <rFont val="Tahoma"/>
            <family val="2"/>
          </rPr>
          <t xml:space="preserve">
Estudio de costos y tarifas desactualizado</t>
        </r>
      </text>
    </comment>
    <comment ref="DM129" authorId="5">
      <text>
        <r>
          <rPr>
            <b/>
            <sz val="9"/>
            <color indexed="81"/>
            <rFont val="Tahoma"/>
            <family val="2"/>
          </rPr>
          <t>viky.gonzalez:</t>
        </r>
        <r>
          <rPr>
            <sz val="9"/>
            <color indexed="81"/>
            <rFont val="Tahoma"/>
            <family val="2"/>
          </rPr>
          <t xml:space="preserve">
Grupo de 6 personas en proceso de formalización</t>
        </r>
      </text>
    </comment>
    <comment ref="AA131" authorId="5">
      <text>
        <r>
          <rPr>
            <b/>
            <sz val="9"/>
            <color indexed="81"/>
            <rFont val="Tahoma"/>
            <family val="2"/>
          </rPr>
          <t>viky.gonzalez:</t>
        </r>
        <r>
          <rPr>
            <sz val="9"/>
            <color indexed="81"/>
            <rFont val="Tahoma"/>
            <family val="2"/>
          </rPr>
          <t xml:space="preserve">
% tomados del PGIRS 2.005</t>
        </r>
      </text>
    </comment>
    <comment ref="AE131" authorId="11">
      <text>
        <r>
          <rPr>
            <sz val="9"/>
            <color indexed="81"/>
            <rFont val="Tahoma"/>
            <family val="2"/>
          </rPr>
          <t xml:space="preserve">Jaime Estrada: se calcula con la poblacion del DANE 2014 y el dato de residuos solidos generados del municipio
</t>
        </r>
      </text>
    </comment>
    <comment ref="J133" authorId="5">
      <text>
        <r>
          <rPr>
            <b/>
            <sz val="9"/>
            <color indexed="81"/>
            <rFont val="Tahoma"/>
            <family val="2"/>
          </rPr>
          <t>viky.gonzalez:</t>
        </r>
        <r>
          <rPr>
            <sz val="9"/>
            <color indexed="81"/>
            <rFont val="Tahoma"/>
            <family val="2"/>
          </rPr>
          <t xml:space="preserve">
El nuevo documento no se ha entregado en la corporacion, siguen actualizando datos</t>
        </r>
      </text>
    </comment>
    <comment ref="M133" authorId="5">
      <text>
        <r>
          <rPr>
            <b/>
            <sz val="9"/>
            <color indexed="81"/>
            <rFont val="Tahoma"/>
            <family val="2"/>
          </rPr>
          <t>viky.gonzalez:</t>
        </r>
        <r>
          <rPr>
            <sz val="9"/>
            <color indexed="81"/>
            <rFont val="Tahoma"/>
            <family val="2"/>
          </rPr>
          <t xml:space="preserve">
En proceso de sensibilización</t>
        </r>
      </text>
    </comment>
    <comment ref="Y135" authorId="5">
      <text>
        <r>
          <rPr>
            <b/>
            <sz val="9"/>
            <color indexed="81"/>
            <rFont val="Tahoma"/>
            <family val="2"/>
          </rPr>
          <t>viky.gonzalez:</t>
        </r>
        <r>
          <rPr>
            <sz val="9"/>
            <color indexed="81"/>
            <rFont val="Tahoma"/>
            <family val="2"/>
          </rPr>
          <t xml:space="preserve">
Infomración entregada en visita</t>
        </r>
      </text>
    </comment>
    <comment ref="Z135" authorId="4">
      <text>
        <r>
          <rPr>
            <b/>
            <sz val="9"/>
            <color indexed="81"/>
            <rFont val="Tahoma"/>
            <family val="2"/>
          </rPr>
          <t>Andres:</t>
        </r>
        <r>
          <rPr>
            <sz val="9"/>
            <color indexed="81"/>
            <rFont val="Tahoma"/>
            <family val="2"/>
          </rPr>
          <t xml:space="preserve">
CALCULADO SEGÚN CARACTERIZACION DEL PGIRS DEL 2009</t>
        </r>
      </text>
    </comment>
    <comment ref="AL135" authorId="4">
      <text>
        <r>
          <rPr>
            <b/>
            <sz val="9"/>
            <color indexed="81"/>
            <rFont val="Tahoma"/>
            <family val="2"/>
          </rPr>
          <t>Andres:</t>
        </r>
        <r>
          <rPr>
            <sz val="9"/>
            <color indexed="81"/>
            <rFont val="Tahoma"/>
            <family val="2"/>
          </rPr>
          <t xml:space="preserve">
NO SE TIENE ESTE DATO </t>
        </r>
      </text>
    </comment>
    <comment ref="Y136" authorId="3">
      <text>
        <r>
          <rPr>
            <b/>
            <sz val="8"/>
            <color indexed="81"/>
            <rFont val="Tahoma"/>
            <family val="2"/>
          </rPr>
          <t>cdominguez:</t>
        </r>
        <r>
          <rPr>
            <sz val="8"/>
            <color indexed="81"/>
            <rFont val="Tahoma"/>
            <family val="2"/>
          </rPr>
          <t xml:space="preserve">
actualizado con información enviada por municipio en 2011… no es muy confiable la demas informacion</t>
        </r>
      </text>
    </comment>
    <comment ref="Q137" authorId="5">
      <text>
        <r>
          <rPr>
            <b/>
            <sz val="9"/>
            <color indexed="81"/>
            <rFont val="Tahoma"/>
            <family val="2"/>
          </rPr>
          <t>viky.gonzalez:</t>
        </r>
        <r>
          <rPr>
            <sz val="9"/>
            <color indexed="81"/>
            <rFont val="Tahoma"/>
            <family val="2"/>
          </rPr>
          <t xml:space="preserve">
No se obtuvo información actualizada</t>
        </r>
      </text>
    </comment>
    <comment ref="W137" authorId="4">
      <text>
        <r>
          <rPr>
            <b/>
            <sz val="9"/>
            <color indexed="81"/>
            <rFont val="Tahoma"/>
            <family val="2"/>
          </rPr>
          <t>Andres:</t>
        </r>
        <r>
          <rPr>
            <sz val="9"/>
            <color indexed="81"/>
            <rFont val="Tahoma"/>
            <family val="2"/>
          </rPr>
          <t xml:space="preserve">
ESTE DATO NO SE ENCUENTRA ACTUALIZADO</t>
        </r>
      </text>
    </comment>
    <comment ref="Y137" authorId="5">
      <text>
        <r>
          <rPr>
            <b/>
            <sz val="9"/>
            <color indexed="81"/>
            <rFont val="Tahoma"/>
            <family val="2"/>
          </rPr>
          <t>viky.gonzalez:</t>
        </r>
        <r>
          <rPr>
            <sz val="9"/>
            <color indexed="81"/>
            <rFont val="Tahoma"/>
            <family val="2"/>
          </rPr>
          <t xml:space="preserve">
Dato reportado según ingreso a Pradera
</t>
        </r>
      </text>
    </comment>
    <comment ref="AA137" authorId="4">
      <text>
        <r>
          <rPr>
            <b/>
            <sz val="9"/>
            <color indexed="81"/>
            <rFont val="Tahoma"/>
            <family val="2"/>
          </rPr>
          <t>Andres:</t>
        </r>
        <r>
          <rPr>
            <sz val="9"/>
            <color indexed="81"/>
            <rFont val="Tahoma"/>
            <family val="2"/>
          </rPr>
          <t xml:space="preserve">
CALCULADO SEGÚN CARACTERIZACION</t>
        </r>
      </text>
    </comment>
    <comment ref="AS137" authorId="4">
      <text>
        <r>
          <rPr>
            <b/>
            <sz val="9"/>
            <color indexed="81"/>
            <rFont val="Tahoma"/>
            <family val="2"/>
          </rPr>
          <t>Andres:</t>
        </r>
        <r>
          <rPr>
            <sz val="9"/>
            <color indexed="81"/>
            <rFont val="Tahoma"/>
            <family val="2"/>
          </rPr>
          <t xml:space="preserve">
NO SE TIENE EL DATO ACTUALIZADO</t>
        </r>
      </text>
    </comment>
    <comment ref="J139" authorId="5">
      <text>
        <r>
          <rPr>
            <b/>
            <sz val="9"/>
            <color indexed="81"/>
            <rFont val="Tahoma"/>
            <family val="2"/>
          </rPr>
          <t>viky.gonzalez:</t>
        </r>
        <r>
          <rPr>
            <sz val="9"/>
            <color indexed="81"/>
            <rFont val="Tahoma"/>
            <family val="2"/>
          </rPr>
          <t xml:space="preserve">
Se cuenta con un documento de actualizacion de solo datos </t>
        </r>
      </text>
    </comment>
    <comment ref="W139" authorId="11">
      <text>
        <r>
          <rPr>
            <b/>
            <sz val="9"/>
            <color indexed="81"/>
            <rFont val="Tahoma"/>
            <family val="2"/>
          </rPr>
          <t>Jaime Estrada: según proyecciones PGIRS 2005</t>
        </r>
        <r>
          <rPr>
            <sz val="9"/>
            <color indexed="81"/>
            <rFont val="Tahoma"/>
            <family val="2"/>
          </rPr>
          <t xml:space="preserve">
</t>
        </r>
      </text>
    </comment>
    <comment ref="X139" authorId="11">
      <text>
        <r>
          <rPr>
            <b/>
            <sz val="9"/>
            <color indexed="81"/>
            <rFont val="Tahoma"/>
            <family val="2"/>
          </rPr>
          <t>Jaime Estrada: según proyecciones PGIRS 2005</t>
        </r>
        <r>
          <rPr>
            <sz val="9"/>
            <color indexed="81"/>
            <rFont val="Tahoma"/>
            <family val="2"/>
          </rPr>
          <t xml:space="preserve">
</t>
        </r>
      </text>
    </comment>
    <comment ref="AE139" authorId="5">
      <text>
        <r>
          <rPr>
            <b/>
            <sz val="9"/>
            <color indexed="81"/>
            <rFont val="Tahoma"/>
            <family val="2"/>
          </rPr>
          <t>viky.gonzalez:</t>
        </r>
        <r>
          <rPr>
            <sz val="9"/>
            <color indexed="81"/>
            <rFont val="Tahoma"/>
            <family val="2"/>
          </rPr>
          <t xml:space="preserve">
Calculada con generación y población</t>
        </r>
      </text>
    </comment>
    <comment ref="AS139" authorId="11">
      <text>
        <r>
          <rPr>
            <b/>
            <sz val="9"/>
            <color indexed="81"/>
            <rFont val="Tahoma"/>
            <family val="2"/>
          </rPr>
          <t>Jaime Estrada: según proyecciones PGIRS 2005</t>
        </r>
        <r>
          <rPr>
            <sz val="9"/>
            <color indexed="81"/>
            <rFont val="Tahoma"/>
            <family val="2"/>
          </rPr>
          <t xml:space="preserve">
</t>
        </r>
      </text>
    </comment>
    <comment ref="Y140" authorId="3">
      <text>
        <r>
          <rPr>
            <b/>
            <sz val="8"/>
            <color indexed="81"/>
            <rFont val="Tahoma"/>
            <family val="2"/>
          </rPr>
          <t>cdominguez:</t>
        </r>
        <r>
          <rPr>
            <sz val="8"/>
            <color indexed="81"/>
            <rFont val="Tahoma"/>
            <family val="2"/>
          </rPr>
          <t xml:space="preserve">
actualizado con proyecciones PGIRS</t>
        </r>
      </text>
    </comment>
    <comment ref="F143" authorId="13">
      <text>
        <r>
          <rPr>
            <b/>
            <sz val="9"/>
            <color indexed="81"/>
            <rFont val="Tahoma"/>
            <family val="2"/>
          </rPr>
          <t>Yarleny:</t>
        </r>
        <r>
          <rPr>
            <sz val="9"/>
            <color indexed="81"/>
            <rFont val="Tahoma"/>
            <family val="2"/>
          </rPr>
          <t xml:space="preserve">
No han realizado actualización del PGIRS</t>
        </r>
      </text>
    </comment>
    <comment ref="P143" authorId="13">
      <text>
        <r>
          <rPr>
            <b/>
            <sz val="9"/>
            <color indexed="81"/>
            <rFont val="Tahoma"/>
            <family val="2"/>
          </rPr>
          <t>Yarleny:</t>
        </r>
        <r>
          <rPr>
            <sz val="9"/>
            <color indexed="81"/>
            <rFont val="Tahoma"/>
            <family val="2"/>
          </rPr>
          <t xml:space="preserve">
DANE proyección a 2014</t>
        </r>
      </text>
    </comment>
    <comment ref="T143" authorId="13">
      <text>
        <r>
          <rPr>
            <b/>
            <sz val="9"/>
            <color indexed="81"/>
            <rFont val="Tahoma"/>
            <family val="2"/>
          </rPr>
          <t>Yarleny:</t>
        </r>
        <r>
          <rPr>
            <sz val="9"/>
            <color indexed="81"/>
            <rFont val="Tahoma"/>
            <family val="2"/>
          </rPr>
          <t xml:space="preserve">
En el PGIRS solo se presenta la población proyectada para la totalidad del municipio sin discriminar la urbana y la rural</t>
        </r>
      </text>
    </comment>
    <comment ref="U143" authorId="13">
      <text>
        <r>
          <rPr>
            <b/>
            <sz val="9"/>
            <color indexed="81"/>
            <rFont val="Tahoma"/>
            <family val="2"/>
          </rPr>
          <t>Yarleny:</t>
        </r>
        <r>
          <rPr>
            <sz val="9"/>
            <color indexed="81"/>
            <rFont val="Tahoma"/>
            <family val="2"/>
          </rPr>
          <t xml:space="preserve">
Datos obtenidos de PGIRS y unificados con POT</t>
        </r>
      </text>
    </comment>
    <comment ref="W143" authorId="13">
      <text>
        <r>
          <rPr>
            <b/>
            <sz val="9"/>
            <color indexed="81"/>
            <rFont val="Tahoma"/>
            <family val="2"/>
          </rPr>
          <t>Yarleny:</t>
        </r>
        <r>
          <rPr>
            <sz val="9"/>
            <color indexed="81"/>
            <rFont val="Tahoma"/>
            <family val="2"/>
          </rPr>
          <t xml:space="preserve">
PGIRS 2005
</t>
        </r>
      </text>
    </comment>
    <comment ref="X143" authorId="13">
      <text>
        <r>
          <rPr>
            <b/>
            <sz val="9"/>
            <color indexed="81"/>
            <rFont val="Tahoma"/>
            <family val="2"/>
          </rPr>
          <t>Yarleny:</t>
        </r>
        <r>
          <rPr>
            <sz val="9"/>
            <color indexed="81"/>
            <rFont val="Tahoma"/>
            <family val="2"/>
          </rPr>
          <t xml:space="preserve">
Reportado en PGIRS 2005</t>
        </r>
      </text>
    </comment>
    <comment ref="AE143" authorId="13">
      <text>
        <r>
          <rPr>
            <b/>
            <sz val="9"/>
            <color indexed="81"/>
            <rFont val="Tahoma"/>
            <family val="2"/>
          </rPr>
          <t>Yarleny:</t>
        </r>
        <r>
          <rPr>
            <sz val="9"/>
            <color indexed="81"/>
            <rFont val="Tahoma"/>
            <family val="2"/>
          </rPr>
          <t xml:space="preserve">
Corresponde a los residuos generados por 12116 hab en zona urbana y 1170 que son atendidos en la zona rural
</t>
        </r>
      </text>
    </comment>
    <comment ref="AJ143" authorId="13">
      <text>
        <r>
          <rPr>
            <b/>
            <sz val="9"/>
            <color indexed="81"/>
            <rFont val="Tahoma"/>
            <family val="2"/>
          </rPr>
          <t>Yarleny:</t>
        </r>
        <r>
          <rPr>
            <sz val="9"/>
            <color indexed="81"/>
            <rFont val="Tahoma"/>
            <family val="2"/>
          </rPr>
          <t xml:space="preserve">
Cálculado con datos oficiales entregados por Aser Servicio para marzo de 2014</t>
        </r>
      </text>
    </comment>
    <comment ref="AL143" authorId="13">
      <text>
        <r>
          <rPr>
            <b/>
            <sz val="9"/>
            <color indexed="81"/>
            <rFont val="Tahoma"/>
            <family val="2"/>
          </rPr>
          <t>Yarleny:</t>
        </r>
        <r>
          <rPr>
            <sz val="9"/>
            <color indexed="81"/>
            <rFont val="Tahoma"/>
            <family val="2"/>
          </rPr>
          <t xml:space="preserve">
Se tiene conocimiento de recolección de 13 veredas en el corredor vial entre la zona urbana y el corregimiento Portachuelo para los cuales no se tiene conocimiento del numero de predios
</t>
        </r>
      </text>
    </comment>
    <comment ref="AM143" authorId="13">
      <text>
        <r>
          <rPr>
            <b/>
            <sz val="9"/>
            <color indexed="81"/>
            <rFont val="Tahoma"/>
            <family val="2"/>
          </rPr>
          <t>Yarleny:</t>
        </r>
        <r>
          <rPr>
            <sz val="9"/>
            <color indexed="81"/>
            <rFont val="Tahoma"/>
            <family val="2"/>
          </rPr>
          <t xml:space="preserve">
Se desconoce el numero de predios atendidos en la zona rural con el servicio de aseo, además no se tienen contabilizados como usuarios porque no se realiza cobro</t>
        </r>
      </text>
    </comment>
    <comment ref="AN143" authorId="13">
      <text>
        <r>
          <rPr>
            <b/>
            <sz val="9"/>
            <color indexed="81"/>
            <rFont val="Tahoma"/>
            <family val="2"/>
          </rPr>
          <t>Yarleny:</t>
        </r>
        <r>
          <rPr>
            <sz val="9"/>
            <color indexed="81"/>
            <rFont val="Tahoma"/>
            <family val="2"/>
          </rPr>
          <t xml:space="preserve">
Consultada en el anuario para el año 2013</t>
        </r>
      </text>
    </comment>
    <comment ref="AS143" authorId="13">
      <text>
        <r>
          <rPr>
            <b/>
            <sz val="9"/>
            <color indexed="81"/>
            <rFont val="Tahoma"/>
            <family val="2"/>
          </rPr>
          <t>Yarleny:</t>
        </r>
        <r>
          <rPr>
            <sz val="9"/>
            <color indexed="81"/>
            <rFont val="Tahoma"/>
            <family val="2"/>
          </rPr>
          <t xml:space="preserve">
ESP 2013. Es mayor que el número de predios debido a que en un mismo predio pueden haber varios usuarios</t>
        </r>
      </text>
    </comment>
    <comment ref="BA143" authorId="13">
      <text>
        <r>
          <rPr>
            <b/>
            <sz val="9"/>
            <color indexed="81"/>
            <rFont val="Tahoma"/>
            <family val="2"/>
          </rPr>
          <t>Yarleny:</t>
        </r>
        <r>
          <rPr>
            <sz val="9"/>
            <color indexed="81"/>
            <rFont val="Tahoma"/>
            <family val="2"/>
          </rPr>
          <t xml:space="preserve">
El servicio es prestado con cobertura del 100% para las vías de la zona urbana</t>
        </r>
      </text>
    </comment>
    <comment ref="CC143" authorId="13">
      <text>
        <r>
          <rPr>
            <b/>
            <sz val="9"/>
            <color indexed="81"/>
            <rFont val="Tahoma"/>
            <family val="2"/>
          </rPr>
          <t>Yarleny:</t>
        </r>
        <r>
          <rPr>
            <sz val="9"/>
            <color indexed="81"/>
            <rFont val="Tahoma"/>
            <family val="2"/>
          </rPr>
          <t xml:space="preserve">
Depende de la topografía</t>
        </r>
      </text>
    </comment>
    <comment ref="CQ143" authorId="13">
      <text>
        <r>
          <rPr>
            <b/>
            <sz val="9"/>
            <color indexed="81"/>
            <rFont val="Tahoma"/>
            <family val="2"/>
          </rPr>
          <t>Yarleny:</t>
        </r>
        <r>
          <rPr>
            <sz val="9"/>
            <color indexed="81"/>
            <rFont val="Tahoma"/>
            <family val="2"/>
          </rPr>
          <t xml:space="preserve">
Pozo séptico para la caseta</t>
        </r>
      </text>
    </comment>
    <comment ref="CV143" authorId="13">
      <text>
        <r>
          <rPr>
            <b/>
            <sz val="9"/>
            <color indexed="81"/>
            <rFont val="Tahoma"/>
            <family val="2"/>
          </rPr>
          <t>Yarleny:</t>
        </r>
        <r>
          <rPr>
            <sz val="9"/>
            <color indexed="81"/>
            <rFont val="Tahoma"/>
            <family val="2"/>
          </rPr>
          <t xml:space="preserve">
Según visita realizada el 10 de abril de 2013</t>
        </r>
      </text>
    </comment>
    <comment ref="CW143" authorId="13">
      <text>
        <r>
          <rPr>
            <b/>
            <sz val="9"/>
            <color indexed="81"/>
            <rFont val="Tahoma"/>
            <family val="2"/>
          </rPr>
          <t>Yarleny:</t>
        </r>
        <r>
          <rPr>
            <sz val="9"/>
            <color indexed="81"/>
            <rFont val="Tahoma"/>
            <family val="2"/>
          </rPr>
          <t xml:space="preserve">
No se expecifica en la licencia ambiental y en la visita al relleno no se evidencian viviendas cerca. 
</t>
        </r>
      </text>
    </comment>
    <comment ref="CY143" authorId="13">
      <text>
        <r>
          <rPr>
            <b/>
            <sz val="9"/>
            <color indexed="81"/>
            <rFont val="Tahoma"/>
            <family val="2"/>
          </rPr>
          <t>Yarleny:</t>
        </r>
        <r>
          <rPr>
            <sz val="9"/>
            <color indexed="81"/>
            <rFont val="Tahoma"/>
            <family val="2"/>
          </rPr>
          <t xml:space="preserve">
Se propone un lote aledaño al relleno que es propiedad de la ESP y ya se solicito visita de la CAR
</t>
        </r>
      </text>
    </comment>
    <comment ref="DA143" authorId="13">
      <text>
        <r>
          <rPr>
            <b/>
            <sz val="9"/>
            <color indexed="81"/>
            <rFont val="Tahoma"/>
            <family val="2"/>
          </rPr>
          <t>Yarleny:</t>
        </r>
        <r>
          <rPr>
            <sz val="9"/>
            <color indexed="81"/>
            <rFont val="Tahoma"/>
            <family val="2"/>
          </rPr>
          <t xml:space="preserve">
Resultados de la evaluación en el informe técnico 130ZF-1209-10999. 12 de septiembre del 2012</t>
        </r>
      </text>
    </comment>
    <comment ref="DB143" authorId="13">
      <text>
        <r>
          <rPr>
            <b/>
            <sz val="9"/>
            <color indexed="81"/>
            <rFont val="Tahoma"/>
            <family val="2"/>
          </rPr>
          <t>Yarleny:</t>
        </r>
        <r>
          <rPr>
            <sz val="9"/>
            <color indexed="81"/>
            <rFont val="Tahoma"/>
            <family val="2"/>
          </rPr>
          <t xml:space="preserve">
Ubicada en el relleno sanitario</t>
        </r>
      </text>
    </comment>
    <comment ref="DH143" authorId="13">
      <text>
        <r>
          <rPr>
            <b/>
            <sz val="9"/>
            <color indexed="81"/>
            <rFont val="Tahoma"/>
            <family val="2"/>
          </rPr>
          <t>Yarleny:</t>
        </r>
        <r>
          <rPr>
            <sz val="9"/>
            <color indexed="81"/>
            <rFont val="Tahoma"/>
            <family val="2"/>
          </rPr>
          <t xml:space="preserve">
Este % corrresponde al aprovechado de la totalidad de orgánico generado</t>
        </r>
      </text>
    </comment>
    <comment ref="DK143" authorId="13">
      <text>
        <r>
          <rPr>
            <b/>
            <sz val="9"/>
            <color indexed="81"/>
            <rFont val="Tahoma"/>
            <family val="2"/>
          </rPr>
          <t>Yarleny:</t>
        </r>
        <r>
          <rPr>
            <sz val="9"/>
            <color indexed="81"/>
            <rFont val="Tahoma"/>
            <family val="2"/>
          </rPr>
          <t xml:space="preserve">
Este % corresponde al aprovechado de la totalidad de los generados
</t>
        </r>
      </text>
    </comment>
    <comment ref="DO143" authorId="13">
      <text>
        <r>
          <rPr>
            <b/>
            <sz val="9"/>
            <color indexed="81"/>
            <rFont val="Tahoma"/>
            <family val="2"/>
          </rPr>
          <t>Yarleny:</t>
        </r>
        <r>
          <rPr>
            <sz val="9"/>
            <color indexed="81"/>
            <rFont val="Tahoma"/>
            <family val="2"/>
          </rPr>
          <t xml:space="preserve">
Una persona para la compostera y otra para el reciclaje contratados por la ESP</t>
        </r>
      </text>
    </comment>
    <comment ref="DP143" authorId="13">
      <text>
        <r>
          <rPr>
            <b/>
            <sz val="9"/>
            <color indexed="81"/>
            <rFont val="Tahoma"/>
            <family val="2"/>
          </rPr>
          <t>Yarleny:</t>
        </r>
        <r>
          <rPr>
            <sz val="9"/>
            <color indexed="81"/>
            <rFont val="Tahoma"/>
            <family val="2"/>
          </rPr>
          <t xml:space="preserve">
El empleo que se tiene formal en reciclaje es una persona que contrata la ESP para esta actividad en la bodega ubicada en el relleno sanitario
</t>
        </r>
      </text>
    </comment>
    <comment ref="E145" authorId="13">
      <text>
        <r>
          <rPr>
            <b/>
            <sz val="9"/>
            <color indexed="81"/>
            <rFont val="Tahoma"/>
            <family val="2"/>
          </rPr>
          <t>Yarleny:</t>
        </r>
        <r>
          <rPr>
            <sz val="9"/>
            <color indexed="81"/>
            <rFont val="Tahoma"/>
            <family val="2"/>
          </rPr>
          <t xml:space="preserve">
No se a adoptado por que esta a la espera de revisión por Corantioquia
</t>
        </r>
      </text>
    </comment>
    <comment ref="P145" authorId="13">
      <text>
        <r>
          <rPr>
            <b/>
            <sz val="9"/>
            <color indexed="81"/>
            <rFont val="Tahoma"/>
            <family val="2"/>
          </rPr>
          <t>Yarleny:</t>
        </r>
        <r>
          <rPr>
            <sz val="9"/>
            <color indexed="81"/>
            <rFont val="Tahoma"/>
            <family val="2"/>
          </rPr>
          <t xml:space="preserve">
Proyección DANE 2014</t>
        </r>
      </text>
    </comment>
    <comment ref="Q145" authorId="13">
      <text>
        <r>
          <rPr>
            <b/>
            <sz val="9"/>
            <color indexed="81"/>
            <rFont val="Tahoma"/>
            <family val="2"/>
          </rPr>
          <t>Yarleny:</t>
        </r>
        <r>
          <rPr>
            <sz val="9"/>
            <color indexed="81"/>
            <rFont val="Tahoma"/>
            <family val="2"/>
          </rPr>
          <t xml:space="preserve">
Documentos tecnicos de la empresa</t>
        </r>
      </text>
    </comment>
    <comment ref="R145" authorId="13">
      <text>
        <r>
          <rPr>
            <b/>
            <sz val="9"/>
            <color indexed="81"/>
            <rFont val="Tahoma"/>
            <family val="2"/>
          </rPr>
          <t>Yarleny:</t>
        </r>
        <r>
          <rPr>
            <sz val="9"/>
            <color indexed="81"/>
            <rFont val="Tahoma"/>
            <family val="2"/>
          </rPr>
          <t xml:space="preserve">
Se calcula como la diferencia respecto a la población urbana y la total reportada en el PGIRS y por la empresa</t>
        </r>
      </text>
    </comment>
    <comment ref="X145" authorId="13">
      <text>
        <r>
          <rPr>
            <b/>
            <sz val="9"/>
            <color indexed="81"/>
            <rFont val="Tahoma"/>
            <family val="2"/>
          </rPr>
          <t>Yarleny:</t>
        </r>
        <r>
          <rPr>
            <sz val="9"/>
            <color indexed="81"/>
            <rFont val="Tahoma"/>
            <family val="2"/>
          </rPr>
          <t xml:space="preserve">
No se reporta el dato en el PGIRS 2013
</t>
        </r>
      </text>
    </comment>
    <comment ref="Z145" authorId="13">
      <text>
        <r>
          <rPr>
            <b/>
            <sz val="9"/>
            <color indexed="81"/>
            <rFont val="Tahoma"/>
            <family val="2"/>
          </rPr>
          <t>Yarleny:</t>
        </r>
        <r>
          <rPr>
            <sz val="9"/>
            <color indexed="81"/>
            <rFont val="Tahoma"/>
            <family val="2"/>
          </rPr>
          <t xml:space="preserve">
En la actualización dice que son el 54% de los generados</t>
        </r>
      </text>
    </comment>
    <comment ref="AE145" authorId="13">
      <text>
        <r>
          <rPr>
            <b/>
            <sz val="9"/>
            <color indexed="81"/>
            <rFont val="Tahoma"/>
            <family val="2"/>
          </rPr>
          <t>Yarleny:</t>
        </r>
        <r>
          <rPr>
            <sz val="9"/>
            <color indexed="81"/>
            <rFont val="Tahoma"/>
            <family val="2"/>
          </rPr>
          <t xml:space="preserve">
PGIRS 2013</t>
        </r>
      </text>
    </comment>
    <comment ref="AL145" authorId="13">
      <text>
        <r>
          <rPr>
            <b/>
            <sz val="9"/>
            <color indexed="81"/>
            <rFont val="Tahoma"/>
            <family val="2"/>
          </rPr>
          <t>Yarleny:</t>
        </r>
        <r>
          <rPr>
            <sz val="9"/>
            <color indexed="81"/>
            <rFont val="Tahoma"/>
            <family val="2"/>
          </rPr>
          <t xml:space="preserve">
No realiza ningun tipo de recolección en la zona rural</t>
        </r>
      </text>
    </comment>
    <comment ref="AQ145" authorId="13">
      <text>
        <r>
          <rPr>
            <b/>
            <sz val="9"/>
            <color indexed="81"/>
            <rFont val="Tahoma"/>
            <family val="2"/>
          </rPr>
          <t>Yarleny:</t>
        </r>
        <r>
          <rPr>
            <sz val="9"/>
            <color indexed="81"/>
            <rFont val="Tahoma"/>
            <family val="2"/>
          </rPr>
          <t xml:space="preserve">
Los días de recolección le adaptan una zorra atrás  a la volqueta para recoger reciclaje por separado </t>
        </r>
      </text>
    </comment>
    <comment ref="AS145" authorId="13">
      <text>
        <r>
          <rPr>
            <b/>
            <sz val="9"/>
            <color indexed="81"/>
            <rFont val="Tahoma"/>
            <family val="2"/>
          </rPr>
          <t>Yarleny:</t>
        </r>
        <r>
          <rPr>
            <sz val="9"/>
            <color indexed="81"/>
            <rFont val="Tahoma"/>
            <family val="2"/>
          </rPr>
          <t xml:space="preserve">
Según visita a la ESP el 13-03-2014</t>
        </r>
      </text>
    </comment>
    <comment ref="BA145" authorId="13">
      <text>
        <r>
          <rPr>
            <b/>
            <sz val="9"/>
            <color indexed="81"/>
            <rFont val="Tahoma"/>
            <family val="2"/>
          </rPr>
          <t>Yarleny:</t>
        </r>
        <r>
          <rPr>
            <sz val="9"/>
            <color indexed="81"/>
            <rFont val="Tahoma"/>
            <family val="2"/>
          </rPr>
          <t xml:space="preserve">
Según PGIRS 2013</t>
        </r>
      </text>
    </comment>
    <comment ref="BF145" authorId="13">
      <text>
        <r>
          <rPr>
            <b/>
            <sz val="9"/>
            <color indexed="81"/>
            <rFont val="Tahoma"/>
            <family val="2"/>
          </rPr>
          <t>Yarleny:</t>
        </r>
        <r>
          <rPr>
            <sz val="9"/>
            <color indexed="81"/>
            <rFont val="Tahoma"/>
            <family val="2"/>
          </rPr>
          <t xml:space="preserve">
Información tomada del PGIRS 2005</t>
        </r>
      </text>
    </comment>
    <comment ref="CN145" authorId="13">
      <text>
        <r>
          <rPr>
            <b/>
            <sz val="9"/>
            <color indexed="81"/>
            <rFont val="Tahoma"/>
            <family val="2"/>
          </rPr>
          <t>Yarleny:</t>
        </r>
        <r>
          <rPr>
            <sz val="9"/>
            <color indexed="81"/>
            <rFont val="Tahoma"/>
            <family val="2"/>
          </rPr>
          <t xml:space="preserve">
Sistema de tratamiento nuevo por requerimiento de Corantioquia
</t>
        </r>
      </text>
    </comment>
    <comment ref="CP145" authorId="13">
      <text>
        <r>
          <rPr>
            <b/>
            <sz val="9"/>
            <color indexed="81"/>
            <rFont val="Tahoma"/>
            <family val="2"/>
          </rPr>
          <t>Yarleny:</t>
        </r>
        <r>
          <rPr>
            <sz val="9"/>
            <color indexed="81"/>
            <rFont val="Tahoma"/>
            <family val="2"/>
          </rPr>
          <t xml:space="preserve">
Cunetas en mal estado y sin mantenimiento</t>
        </r>
      </text>
    </comment>
    <comment ref="CU145" authorId="13">
      <text>
        <r>
          <rPr>
            <b/>
            <sz val="9"/>
            <color indexed="81"/>
            <rFont val="Tahoma"/>
            <family val="2"/>
          </rPr>
          <t>Yarleny:</t>
        </r>
        <r>
          <rPr>
            <sz val="9"/>
            <color indexed="81"/>
            <rFont val="Tahoma"/>
            <family val="2"/>
          </rPr>
          <t xml:space="preserve">
Con rodillo</t>
        </r>
      </text>
    </comment>
    <comment ref="DA145" authorId="13">
      <text>
        <r>
          <rPr>
            <b/>
            <sz val="9"/>
            <color indexed="81"/>
            <rFont val="Tahoma"/>
            <family val="2"/>
          </rPr>
          <t>Yarleny:</t>
        </r>
        <r>
          <rPr>
            <sz val="9"/>
            <color indexed="81"/>
            <rFont val="Tahoma"/>
            <family val="2"/>
          </rPr>
          <t xml:space="preserve">
Auneuq no se encuentre en el POT peo se esta evalucando su viabilidad para solicitar elc ambio en el POT</t>
        </r>
      </text>
    </comment>
    <comment ref="DB145" authorId="13">
      <text>
        <r>
          <rPr>
            <b/>
            <sz val="9"/>
            <color indexed="81"/>
            <rFont val="Tahoma"/>
            <family val="2"/>
          </rPr>
          <t>Yarleny:</t>
        </r>
        <r>
          <rPr>
            <sz val="9"/>
            <color indexed="81"/>
            <rFont val="Tahoma"/>
            <family val="2"/>
          </rPr>
          <t xml:space="preserve">
No es operativa por ninguna persona</t>
        </r>
      </text>
    </comment>
    <comment ref="DC145" authorId="13">
      <text>
        <r>
          <rPr>
            <b/>
            <sz val="9"/>
            <color indexed="81"/>
            <rFont val="Tahoma"/>
            <family val="2"/>
          </rPr>
          <t>Yarleny:</t>
        </r>
        <r>
          <rPr>
            <sz val="9"/>
            <color indexed="81"/>
            <rFont val="Tahoma"/>
            <family val="2"/>
          </rPr>
          <t xml:space="preserve">
No hay ningun tipo de maquinaria para procesar los materiales</t>
        </r>
      </text>
    </comment>
    <comment ref="DD145" authorId="13">
      <text>
        <r>
          <rPr>
            <b/>
            <sz val="9"/>
            <color indexed="81"/>
            <rFont val="Tahoma"/>
            <family val="2"/>
          </rPr>
          <t>Yarleny:</t>
        </r>
        <r>
          <rPr>
            <sz val="9"/>
            <color indexed="81"/>
            <rFont val="Tahoma"/>
            <family val="2"/>
          </rPr>
          <t xml:space="preserve">
No se realiza este proceso en el municipio</t>
        </r>
      </text>
    </comment>
    <comment ref="DF145" authorId="13">
      <text>
        <r>
          <rPr>
            <b/>
            <sz val="9"/>
            <color indexed="81"/>
            <rFont val="Tahoma"/>
            <family val="2"/>
          </rPr>
          <t>Yarleny:</t>
        </r>
        <r>
          <rPr>
            <sz val="9"/>
            <color indexed="81"/>
            <rFont val="Tahoma"/>
            <family val="2"/>
          </rPr>
          <t xml:space="preserve">
No se reportan datos en el PGIRS actual sobre el aprovechamiento de Residuos ni en la visita a la ESP</t>
        </r>
      </text>
    </comment>
    <comment ref="DO145" authorId="13">
      <text>
        <r>
          <rPr>
            <b/>
            <sz val="9"/>
            <color indexed="81"/>
            <rFont val="Tahoma"/>
            <family val="2"/>
          </rPr>
          <t>Yarleny:</t>
        </r>
        <r>
          <rPr>
            <sz val="9"/>
            <color indexed="81"/>
            <rFont val="Tahoma"/>
            <family val="2"/>
          </rPr>
          <t xml:space="preserve">
Alrededor de 6 personas realizan la actividad de manera informal</t>
        </r>
      </text>
    </comment>
    <comment ref="Q147" authorId="13">
      <text>
        <r>
          <rPr>
            <b/>
            <sz val="9"/>
            <color indexed="81"/>
            <rFont val="Tahoma"/>
            <family val="2"/>
          </rPr>
          <t>Yarleny:</t>
        </r>
        <r>
          <rPr>
            <sz val="9"/>
            <color indexed="81"/>
            <rFont val="Tahoma"/>
            <family val="2"/>
          </rPr>
          <t xml:space="preserve">
PGIRS 2005 prpyectada a 2014</t>
        </r>
      </text>
    </comment>
    <comment ref="T147" authorId="13">
      <text>
        <r>
          <rPr>
            <b/>
            <sz val="9"/>
            <color indexed="81"/>
            <rFont val="Tahoma"/>
            <family val="2"/>
          </rPr>
          <t>Yarleny:</t>
        </r>
        <r>
          <rPr>
            <sz val="9"/>
            <color indexed="81"/>
            <rFont val="Tahoma"/>
            <family val="2"/>
          </rPr>
          <t xml:space="preserve"> La inforamción presentada en el PGIRS es inconsistente y por eso no se reporta</t>
        </r>
      </text>
    </comment>
    <comment ref="W147" authorId="13">
      <text>
        <r>
          <rPr>
            <b/>
            <sz val="9"/>
            <color indexed="81"/>
            <rFont val="Tahoma"/>
            <family val="2"/>
          </rPr>
          <t>Yarleny:</t>
        </r>
        <r>
          <rPr>
            <sz val="9"/>
            <color indexed="81"/>
            <rFont val="Tahoma"/>
            <family val="2"/>
          </rPr>
          <t xml:space="preserve">
Son los datos de PGIRS reportados para el 2005</t>
        </r>
      </text>
    </comment>
    <comment ref="AL147" authorId="13">
      <text>
        <r>
          <rPr>
            <b/>
            <sz val="9"/>
            <color indexed="81"/>
            <rFont val="Tahoma"/>
            <family val="2"/>
          </rPr>
          <t>Yarleny:</t>
        </r>
        <r>
          <rPr>
            <sz val="9"/>
            <color indexed="81"/>
            <rFont val="Tahoma"/>
            <family val="2"/>
          </rPr>
          <t xml:space="preserve">
Estos usuarios son de Versalles, corregimiento de Santo Domingo que es después del río </t>
        </r>
      </text>
    </comment>
    <comment ref="AO147" authorId="13">
      <text>
        <r>
          <rPr>
            <b/>
            <sz val="9"/>
            <color indexed="81"/>
            <rFont val="Tahoma"/>
            <family val="2"/>
          </rPr>
          <t>Yarleny:</t>
        </r>
        <r>
          <rPr>
            <sz val="9"/>
            <color indexed="81"/>
            <rFont val="Tahoma"/>
            <family val="2"/>
          </rPr>
          <t xml:space="preserve">
Según PGIRS 2005</t>
        </r>
      </text>
    </comment>
    <comment ref="AS147" authorId="13">
      <text>
        <r>
          <rPr>
            <b/>
            <sz val="9"/>
            <color indexed="81"/>
            <rFont val="Tahoma"/>
            <family val="2"/>
          </rPr>
          <t>Yarleny:</t>
        </r>
        <r>
          <rPr>
            <sz val="9"/>
            <color indexed="81"/>
            <rFont val="Tahoma"/>
            <family val="2"/>
          </rPr>
          <t xml:space="preserve">
Información entregada por la gerente de la ESP en visita a la empresa. </t>
        </r>
      </text>
    </comment>
    <comment ref="AT147" authorId="13">
      <text>
        <r>
          <rPr>
            <b/>
            <sz val="9"/>
            <color indexed="81"/>
            <rFont val="Tahoma"/>
            <family val="2"/>
          </rPr>
          <t>Yarleny:</t>
        </r>
        <r>
          <rPr>
            <sz val="9"/>
            <color indexed="81"/>
            <rFont val="Tahoma"/>
            <family val="2"/>
          </rPr>
          <t xml:space="preserve">
El ultimo estudio realizado de tarifas corresponde al 2012</t>
        </r>
      </text>
    </comment>
    <comment ref="AX147" authorId="13">
      <text>
        <r>
          <rPr>
            <b/>
            <sz val="9"/>
            <color indexed="81"/>
            <rFont val="Tahoma"/>
            <family val="2"/>
          </rPr>
          <t>Yarleny:</t>
        </r>
        <r>
          <rPr>
            <sz val="9"/>
            <color indexed="81"/>
            <rFont val="Tahoma"/>
            <family val="2"/>
          </rPr>
          <t xml:space="preserve">
Información de contrato con ASOMUJERCIS</t>
        </r>
      </text>
    </comment>
    <comment ref="DD147" authorId="13">
      <text>
        <r>
          <rPr>
            <b/>
            <sz val="9"/>
            <color indexed="81"/>
            <rFont val="Tahoma"/>
            <family val="2"/>
          </rPr>
          <t>Yarleny:</t>
        </r>
        <r>
          <rPr>
            <sz val="9"/>
            <color indexed="81"/>
            <rFont val="Tahoma"/>
            <family val="2"/>
          </rPr>
          <t xml:space="preserve">
La estructura es utilizada para almacenar reciclaje</t>
        </r>
      </text>
    </comment>
    <comment ref="DF147" authorId="13">
      <text>
        <r>
          <rPr>
            <b/>
            <sz val="9"/>
            <color indexed="81"/>
            <rFont val="Tahoma"/>
            <family val="2"/>
          </rPr>
          <t>Yarleny:</t>
        </r>
        <r>
          <rPr>
            <sz val="9"/>
            <color indexed="81"/>
            <rFont val="Tahoma"/>
            <family val="2"/>
          </rPr>
          <t xml:space="preserve">
No se logro conseguir registro de aprovechamiento. </t>
        </r>
      </text>
    </comment>
    <comment ref="DJ147" authorId="13">
      <text>
        <r>
          <rPr>
            <b/>
            <sz val="9"/>
            <color indexed="81"/>
            <rFont val="Tahoma"/>
            <family val="2"/>
          </rPr>
          <t>Yarleny:</t>
        </r>
        <r>
          <rPr>
            <sz val="9"/>
            <color indexed="81"/>
            <rFont val="Tahoma"/>
            <family val="2"/>
          </rPr>
          <t xml:space="preserve">
No se cuenta con el dato</t>
        </r>
      </text>
    </comment>
    <comment ref="DP147" authorId="13">
      <text>
        <r>
          <rPr>
            <b/>
            <sz val="9"/>
            <color indexed="81"/>
            <rFont val="Tahoma"/>
            <family val="2"/>
          </rPr>
          <t>Yarleny:</t>
        </r>
        <r>
          <rPr>
            <sz val="9"/>
            <color indexed="81"/>
            <rFont val="Tahoma"/>
            <family val="2"/>
          </rPr>
          <t xml:space="preserve">
Es la persona que esta constante con la labor de reciclaje</t>
        </r>
      </text>
    </comment>
    <comment ref="R149" authorId="13">
      <text>
        <r>
          <rPr>
            <b/>
            <sz val="9"/>
            <color indexed="81"/>
            <rFont val="Tahoma"/>
            <family val="2"/>
          </rPr>
          <t>Yarleny:</t>
        </r>
        <r>
          <rPr>
            <sz val="9"/>
            <color indexed="81"/>
            <rFont val="Tahoma"/>
            <family val="2"/>
          </rPr>
          <t xml:space="preserve">
Corresponden a la población rural atendida en los corregimientos la Floresta, La Susana y Puerto Nuus que son atendido por el servicio de aseo</t>
        </r>
      </text>
    </comment>
    <comment ref="T149" authorId="13">
      <text>
        <r>
          <rPr>
            <b/>
            <sz val="9"/>
            <color indexed="81"/>
            <rFont val="Tahoma"/>
            <family val="2"/>
          </rPr>
          <t>Yarleny:</t>
        </r>
        <r>
          <rPr>
            <sz val="9"/>
            <color indexed="81"/>
            <rFont val="Tahoma"/>
            <family val="2"/>
          </rPr>
          <t xml:space="preserve">
Corresponde no a la totalidad de la zona urbana y rural sino a la totalidad de la población atendida con el servicio de aseo</t>
        </r>
      </text>
    </comment>
    <comment ref="W149" authorId="13">
      <text>
        <r>
          <rPr>
            <b/>
            <sz val="9"/>
            <color indexed="81"/>
            <rFont val="Tahoma"/>
            <family val="2"/>
          </rPr>
          <t>Yarleny:</t>
        </r>
        <r>
          <rPr>
            <sz val="9"/>
            <color indexed="81"/>
            <rFont val="Tahoma"/>
            <family val="2"/>
          </rPr>
          <t xml:space="preserve">
Actualización PGIRS 2014</t>
        </r>
      </text>
    </comment>
    <comment ref="Z149" authorId="13">
      <text>
        <r>
          <rPr>
            <b/>
            <sz val="9"/>
            <color indexed="81"/>
            <rFont val="Tahoma"/>
            <family val="2"/>
          </rPr>
          <t>Yarleny:</t>
        </r>
        <r>
          <rPr>
            <sz val="9"/>
            <color indexed="81"/>
            <rFont val="Tahoma"/>
            <family val="2"/>
          </rPr>
          <t xml:space="preserve">
La ESP no cuenta con esta información, están en el proceso de actualización del PGIRS donde se espera la caracterización de estos residuos y datos actuales</t>
        </r>
      </text>
    </comment>
    <comment ref="AE149" authorId="13">
      <text>
        <r>
          <rPr>
            <b/>
            <sz val="9"/>
            <color indexed="81"/>
            <rFont val="Tahoma"/>
            <family val="2"/>
          </rPr>
          <t>Yarleny:</t>
        </r>
        <r>
          <rPr>
            <sz val="9"/>
            <color indexed="81"/>
            <rFont val="Tahoma"/>
            <family val="2"/>
          </rPr>
          <t xml:space="preserve">
PGIRS 2005</t>
        </r>
      </text>
    </comment>
    <comment ref="AL149" authorId="13">
      <text>
        <r>
          <rPr>
            <b/>
            <sz val="9"/>
            <color indexed="81"/>
            <rFont val="Tahoma"/>
            <family val="2"/>
          </rPr>
          <t>Yarleny:</t>
        </r>
        <r>
          <rPr>
            <sz val="9"/>
            <color indexed="81"/>
            <rFont val="Tahoma"/>
            <family val="2"/>
          </rPr>
          <t xml:space="preserve">
Según coordinador operativo de Aguas de maceo para la recolección de los corregimientos, es de anotar que esta no concuerda con la actualización del PGIRS que está en revisión</t>
        </r>
      </text>
    </comment>
    <comment ref="AS149" authorId="13">
      <text>
        <r>
          <rPr>
            <b/>
            <sz val="9"/>
            <color indexed="81"/>
            <rFont val="Tahoma"/>
            <family val="2"/>
          </rPr>
          <t>Yarleny:</t>
        </r>
        <r>
          <rPr>
            <sz val="9"/>
            <color indexed="81"/>
            <rFont val="Tahoma"/>
            <family val="2"/>
          </rPr>
          <t xml:space="preserve">
Visita a ESP el 13 de marzo de 2014</t>
        </r>
      </text>
    </comment>
    <comment ref="AT149" authorId="13">
      <text>
        <r>
          <rPr>
            <b/>
            <sz val="9"/>
            <color indexed="81"/>
            <rFont val="Tahoma"/>
            <family val="2"/>
          </rPr>
          <t>Yarleny:</t>
        </r>
        <r>
          <rPr>
            <sz val="9"/>
            <color indexed="81"/>
            <rFont val="Tahoma"/>
            <family val="2"/>
          </rPr>
          <t xml:space="preserve">
La ESP aumento las tarifas en los servicios y los usuarios están muy inconformes, debido a que aumento la factura por estudio tarifario y al mismo tiempo el municipio dejo de subsidiar, los usuarios asumen el 100% del costo del servicio</t>
        </r>
      </text>
    </comment>
    <comment ref="AV149" authorId="13">
      <text>
        <r>
          <rPr>
            <b/>
            <sz val="9"/>
            <color indexed="81"/>
            <rFont val="Tahoma"/>
            <family val="2"/>
          </rPr>
          <t>Yarleny:</t>
        </r>
        <r>
          <rPr>
            <sz val="9"/>
            <color indexed="81"/>
            <rFont val="Tahoma"/>
            <family val="2"/>
          </rPr>
          <t xml:space="preserve">
El municipio está en ley de quiebra y por esto ya no le están subsidiando a los usuarios</t>
        </r>
      </text>
    </comment>
    <comment ref="AZ149" authorId="13">
      <text>
        <r>
          <rPr>
            <b/>
            <sz val="9"/>
            <color indexed="81"/>
            <rFont val="Tahoma"/>
            <family val="2"/>
          </rPr>
          <t>Yarleny:</t>
        </r>
        <r>
          <rPr>
            <sz val="9"/>
            <color indexed="81"/>
            <rFont val="Tahoma"/>
            <family val="2"/>
          </rPr>
          <t xml:space="preserve">
Incluye 0.8 de barrido en corregimiento Puerto Nus, se suma a alos 2 valores</t>
        </r>
      </text>
    </comment>
    <comment ref="BF149" authorId="13">
      <text>
        <r>
          <rPr>
            <b/>
            <sz val="9"/>
            <color indexed="81"/>
            <rFont val="Tahoma"/>
            <family val="2"/>
          </rPr>
          <t>Yarleny:</t>
        </r>
        <r>
          <rPr>
            <sz val="9"/>
            <color indexed="81"/>
            <rFont val="Tahoma"/>
            <family val="2"/>
          </rPr>
          <t xml:space="preserve">
Según coordinador operativo de Aguas de Maceo</t>
        </r>
      </text>
    </comment>
    <comment ref="CT149" authorId="13">
      <text>
        <r>
          <rPr>
            <b/>
            <sz val="9"/>
            <color indexed="81"/>
            <rFont val="Tahoma"/>
            <family val="2"/>
          </rPr>
          <t>Yarleny:</t>
        </r>
        <r>
          <rPr>
            <sz val="9"/>
            <color indexed="81"/>
            <rFont val="Tahoma"/>
            <family val="2"/>
          </rPr>
          <t xml:space="preserve">
Por las dificultades de ingreso del vehículo al relleno sanitario y la hora de llegada del mismo exixten días donde no se logra cubrir toda la cantidad del material depositado</t>
        </r>
      </text>
    </comment>
    <comment ref="CV149" authorId="13">
      <text>
        <r>
          <rPr>
            <b/>
            <sz val="9"/>
            <color indexed="81"/>
            <rFont val="Tahoma"/>
            <family val="2"/>
          </rPr>
          <t>Yarleny:</t>
        </r>
        <r>
          <rPr>
            <sz val="9"/>
            <color indexed="81"/>
            <rFont val="Tahoma"/>
            <family val="2"/>
          </rPr>
          <t xml:space="preserve">
Se cuenta con un afloramiento de agua en las inmediaciones del relleno sanitario</t>
        </r>
      </text>
    </comment>
    <comment ref="DB149" authorId="13">
      <text>
        <r>
          <rPr>
            <b/>
            <sz val="9"/>
            <color indexed="81"/>
            <rFont val="Tahoma"/>
            <family val="2"/>
          </rPr>
          <t>Yarleny:</t>
        </r>
        <r>
          <rPr>
            <sz val="9"/>
            <color indexed="81"/>
            <rFont val="Tahoma"/>
            <family val="2"/>
          </rPr>
          <t xml:space="preserve">
Se contaba con una ramada pero en un vendabal esta fue destruida</t>
        </r>
      </text>
    </comment>
    <comment ref="DG149" authorId="13">
      <text>
        <r>
          <rPr>
            <b/>
            <sz val="9"/>
            <color indexed="81"/>
            <rFont val="Tahoma"/>
            <family val="2"/>
          </rPr>
          <t>Yarleny:</t>
        </r>
        <r>
          <rPr>
            <sz val="9"/>
            <color indexed="81"/>
            <rFont val="Tahoma"/>
            <family val="2"/>
          </rPr>
          <t xml:space="preserve">
No realizan aprovechamiento de orgánico</t>
        </r>
      </text>
    </comment>
    <comment ref="DJ149" authorId="13">
      <text>
        <r>
          <rPr>
            <b/>
            <sz val="9"/>
            <color indexed="81"/>
            <rFont val="Tahoma"/>
            <family val="2"/>
          </rPr>
          <t>Yarleny:</t>
        </r>
        <r>
          <rPr>
            <sz val="9"/>
            <color indexed="81"/>
            <rFont val="Tahoma"/>
            <family val="2"/>
          </rPr>
          <t xml:space="preserve">
Es aprovechado por recicladores independientes y la inforamción fue suministrada por el coordinador operativo del servicio</t>
        </r>
      </text>
    </comment>
    <comment ref="DL149" authorId="13">
      <text>
        <r>
          <rPr>
            <b/>
            <sz val="9"/>
            <color indexed="81"/>
            <rFont val="Tahoma"/>
            <family val="2"/>
          </rPr>
          <t>Yarleny:</t>
        </r>
        <r>
          <rPr>
            <sz val="9"/>
            <color indexed="81"/>
            <rFont val="Tahoma"/>
            <family val="2"/>
          </rPr>
          <t xml:space="preserve">
venden cada 2 meses cada que recogen 1 viaje </t>
        </r>
      </text>
    </comment>
    <comment ref="DM149" authorId="13">
      <text>
        <r>
          <rPr>
            <b/>
            <sz val="9"/>
            <color indexed="81"/>
            <rFont val="Tahoma"/>
            <family val="2"/>
          </rPr>
          <t>Yarleny:</t>
        </r>
        <r>
          <rPr>
            <sz val="9"/>
            <color indexed="81"/>
            <rFont val="Tahoma"/>
            <family val="2"/>
          </rPr>
          <t xml:space="preserve">
hay recicladores informales y no estan organizados </t>
        </r>
      </text>
    </comment>
    <comment ref="Y150" authorId="3">
      <text>
        <r>
          <rPr>
            <b/>
            <sz val="8"/>
            <color indexed="81"/>
            <rFont val="Tahoma"/>
            <family val="2"/>
          </rPr>
          <t>cdominguez:</t>
        </r>
        <r>
          <rPr>
            <sz val="8"/>
            <color indexed="81"/>
            <rFont val="Tahoma"/>
            <family val="2"/>
          </rPr>
          <t xml:space="preserve">
Actualizado según proyecciones PGIRS </t>
        </r>
      </text>
    </comment>
    <comment ref="E151" authorId="13">
      <text>
        <r>
          <rPr>
            <b/>
            <sz val="9"/>
            <color indexed="81"/>
            <rFont val="Tahoma"/>
            <family val="2"/>
          </rPr>
          <t>Yarleny:</t>
        </r>
        <r>
          <rPr>
            <sz val="9"/>
            <color indexed="81"/>
            <rFont val="Tahoma"/>
            <family val="2"/>
          </rPr>
          <t xml:space="preserve">
Fue entregado en CORANTIOQUIA y no ha tenido respuesta</t>
        </r>
      </text>
    </comment>
    <comment ref="T151" authorId="13">
      <text>
        <r>
          <rPr>
            <b/>
            <sz val="9"/>
            <color indexed="81"/>
            <rFont val="Tahoma"/>
            <family val="2"/>
          </rPr>
          <t>Yarleny:</t>
        </r>
        <r>
          <rPr>
            <sz val="9"/>
            <color indexed="81"/>
            <rFont val="Tahoma"/>
            <family val="2"/>
          </rPr>
          <t xml:space="preserve">
Densidad poblacional a 2014 reportada en PGIRS 2011</t>
        </r>
      </text>
    </comment>
    <comment ref="W151" authorId="13">
      <text>
        <r>
          <rPr>
            <b/>
            <sz val="9"/>
            <color indexed="81"/>
            <rFont val="Tahoma"/>
            <family val="2"/>
          </rPr>
          <t>Yarleny:</t>
        </r>
        <r>
          <rPr>
            <sz val="9"/>
            <color indexed="81"/>
            <rFont val="Tahoma"/>
            <family val="2"/>
          </rPr>
          <t xml:space="preserve">
Actualización PGIRS
</t>
        </r>
      </text>
    </comment>
    <comment ref="AE151" authorId="13">
      <text>
        <r>
          <rPr>
            <b/>
            <sz val="9"/>
            <color indexed="81"/>
            <rFont val="Tahoma"/>
            <family val="2"/>
          </rPr>
          <t>Yarleny:</t>
        </r>
        <r>
          <rPr>
            <sz val="9"/>
            <color indexed="81"/>
            <rFont val="Tahoma"/>
            <family val="2"/>
          </rPr>
          <t xml:space="preserve">
Se realiza a traves del cálculo con la producción de residuos y la población urbana</t>
        </r>
      </text>
    </comment>
    <comment ref="AJ151" authorId="13">
      <text>
        <r>
          <rPr>
            <b/>
            <sz val="9"/>
            <color indexed="81"/>
            <rFont val="Tahoma"/>
            <family val="2"/>
          </rPr>
          <t>Yarleny:</t>
        </r>
        <r>
          <rPr>
            <sz val="9"/>
            <color indexed="81"/>
            <rFont val="Tahoma"/>
            <family val="2"/>
          </rPr>
          <t xml:space="preserve">
Este valor incluye los residuos generados por el ejercito nacional que no son trasnportados por la empresa, pero si dispuestos en el relleno</t>
        </r>
      </text>
    </comment>
    <comment ref="AM151" authorId="13">
      <text>
        <r>
          <rPr>
            <b/>
            <sz val="9"/>
            <color indexed="81"/>
            <rFont val="Tahoma"/>
            <family val="2"/>
          </rPr>
          <t>Yarleny:</t>
        </r>
        <r>
          <rPr>
            <sz val="9"/>
            <color indexed="81"/>
            <rFont val="Tahoma"/>
            <family val="2"/>
          </rPr>
          <t xml:space="preserve">
Se tiene conocimiento del número de veredas atendidas, pero no del numero de predios atendidos</t>
        </r>
      </text>
    </comment>
    <comment ref="AP151" authorId="13">
      <text>
        <r>
          <rPr>
            <b/>
            <sz val="9"/>
            <color indexed="81"/>
            <rFont val="Tahoma"/>
            <family val="2"/>
          </rPr>
          <t>Yarleny:</t>
        </r>
        <r>
          <rPr>
            <sz val="9"/>
            <color indexed="81"/>
            <rFont val="Tahoma"/>
            <family val="2"/>
          </rPr>
          <t xml:space="preserve">
11 fijos y 2 contratistas ocasionales</t>
        </r>
      </text>
    </comment>
    <comment ref="CP151" authorId="13">
      <text>
        <r>
          <rPr>
            <b/>
            <sz val="9"/>
            <color indexed="81"/>
            <rFont val="Tahoma"/>
            <family val="2"/>
          </rPr>
          <t>Yarleny:</t>
        </r>
        <r>
          <rPr>
            <sz val="9"/>
            <color indexed="81"/>
            <rFont val="Tahoma"/>
            <family val="2"/>
          </rPr>
          <t xml:space="preserve">
cunetas en buen estado</t>
        </r>
      </text>
    </comment>
    <comment ref="CQ151" authorId="13">
      <text>
        <r>
          <rPr>
            <b/>
            <sz val="9"/>
            <color indexed="81"/>
            <rFont val="Tahoma"/>
            <family val="2"/>
          </rPr>
          <t>Yarleny:</t>
        </r>
        <r>
          <rPr>
            <sz val="9"/>
            <color indexed="81"/>
            <rFont val="Tahoma"/>
            <family val="2"/>
          </rPr>
          <t xml:space="preserve">
No se cuenta con servicio de acueducto en el relleno</t>
        </r>
      </text>
    </comment>
    <comment ref="CT151" authorId="13">
      <text>
        <r>
          <rPr>
            <b/>
            <sz val="9"/>
            <color indexed="81"/>
            <rFont val="Tahoma"/>
            <family val="2"/>
          </rPr>
          <t>Yarleny:</t>
        </r>
        <r>
          <rPr>
            <sz val="9"/>
            <color indexed="81"/>
            <rFont val="Tahoma"/>
            <family val="2"/>
          </rPr>
          <t xml:space="preserve">
Se cubren la gran cantidad de residuos que llegan y por dificultades en la actidad operativa por daños en los vehículos o en la vía de ingreso se cubren al día siguiente</t>
        </r>
      </text>
    </comment>
    <comment ref="DB151" authorId="13">
      <text>
        <r>
          <rPr>
            <b/>
            <sz val="9"/>
            <color indexed="81"/>
            <rFont val="Tahoma"/>
            <family val="2"/>
          </rPr>
          <t>Yarleny:</t>
        </r>
        <r>
          <rPr>
            <sz val="9"/>
            <color indexed="81"/>
            <rFont val="Tahoma"/>
            <family val="2"/>
          </rPr>
          <t xml:space="preserve">
Lo realizan personas particulares</t>
        </r>
      </text>
    </comment>
    <comment ref="DD151" authorId="13">
      <text>
        <r>
          <rPr>
            <b/>
            <sz val="9"/>
            <color indexed="81"/>
            <rFont val="Tahoma"/>
            <family val="2"/>
          </rPr>
          <t>Yarleny:</t>
        </r>
        <r>
          <rPr>
            <sz val="9"/>
            <color indexed="81"/>
            <rFont val="Tahoma"/>
            <family val="2"/>
          </rPr>
          <t xml:space="preserve">
Hay infraestructura y no funciona</t>
        </r>
      </text>
    </comment>
    <comment ref="DJ151" authorId="13">
      <text>
        <r>
          <rPr>
            <b/>
            <sz val="9"/>
            <color indexed="81"/>
            <rFont val="Tahoma"/>
            <family val="2"/>
          </rPr>
          <t>Yarleny:</t>
        </r>
        <r>
          <rPr>
            <sz val="9"/>
            <color indexed="81"/>
            <rFont val="Tahoma"/>
            <family val="2"/>
          </rPr>
          <t xml:space="preserve">
Este aprovechamiento lo realizan paersonas particulares, se tiene un senso apóximado de 21 personas que se dedican a esta labor</t>
        </r>
      </text>
    </comment>
    <comment ref="DN151" authorId="13">
      <text>
        <r>
          <rPr>
            <b/>
            <sz val="9"/>
            <color indexed="81"/>
            <rFont val="Tahoma"/>
            <family val="2"/>
          </rPr>
          <t>Yarleny:</t>
        </r>
        <r>
          <rPr>
            <sz val="9"/>
            <color indexed="81"/>
            <rFont val="Tahoma"/>
            <family val="2"/>
          </rPr>
          <t xml:space="preserve">
Todos son informales</t>
        </r>
      </text>
    </comment>
    <comment ref="Y153" authorId="13">
      <text>
        <r>
          <rPr>
            <b/>
            <sz val="9"/>
            <color indexed="81"/>
            <rFont val="Tahoma"/>
            <family val="2"/>
          </rPr>
          <t>Yarleny:</t>
        </r>
        <r>
          <rPr>
            <sz val="9"/>
            <color indexed="81"/>
            <rFont val="Tahoma"/>
            <family val="2"/>
          </rPr>
          <t xml:space="preserve">
Incluyendo corregimiento La Unión, La Sierra,  vereda La Mina y la pesca. </t>
        </r>
      </text>
    </comment>
    <comment ref="AE153" authorId="13">
      <text>
        <r>
          <rPr>
            <b/>
            <sz val="9"/>
            <color indexed="81"/>
            <rFont val="Tahoma"/>
            <family val="2"/>
          </rPr>
          <t>Yarleny:</t>
        </r>
        <r>
          <rPr>
            <sz val="9"/>
            <color indexed="81"/>
            <rFont val="Tahoma"/>
            <family val="2"/>
          </rPr>
          <t xml:space="preserve">
Se calculo con los datos obtenidos de población y generación de residuos en el 2014</t>
        </r>
      </text>
    </comment>
    <comment ref="AJ153" authorId="13">
      <text>
        <r>
          <rPr>
            <b/>
            <sz val="9"/>
            <color indexed="81"/>
            <rFont val="Tahoma"/>
            <family val="2"/>
          </rPr>
          <t>Yarleny:</t>
        </r>
        <r>
          <rPr>
            <sz val="9"/>
            <color indexed="81"/>
            <rFont val="Tahoma"/>
            <family val="2"/>
          </rPr>
          <t xml:space="preserve">
Estos residuos son el total de lo recolectado en el municipio porque el aprovechamiento se hace en el mismo relleno sanitario por 3 recicladores independietnes</t>
        </r>
      </text>
    </comment>
    <comment ref="AL153" authorId="13">
      <text>
        <r>
          <rPr>
            <b/>
            <sz val="9"/>
            <color indexed="81"/>
            <rFont val="Tahoma"/>
            <family val="2"/>
          </rPr>
          <t>Yarleny:</t>
        </r>
        <r>
          <rPr>
            <sz val="9"/>
            <color indexed="81"/>
            <rFont val="Tahoma"/>
            <family val="2"/>
          </rPr>
          <t xml:space="preserve">
Solo se cuenta con inforamción de 44 predios para la vereda la mina, los demás corregimientos no se tiene el dato</t>
        </r>
      </text>
    </comment>
    <comment ref="AS153" authorId="13">
      <text>
        <r>
          <rPr>
            <b/>
            <sz val="9"/>
            <color indexed="81"/>
            <rFont val="Tahoma"/>
            <family val="2"/>
          </rPr>
          <t>Yarleny:</t>
        </r>
        <r>
          <rPr>
            <sz val="9"/>
            <color indexed="81"/>
            <rFont val="Tahoma"/>
            <family val="2"/>
          </rPr>
          <t xml:space="preserve">
Dato suministrado en visita a la ESP</t>
        </r>
      </text>
    </comment>
    <comment ref="BR153" authorId="13">
      <text>
        <r>
          <rPr>
            <b/>
            <sz val="9"/>
            <color indexed="81"/>
            <rFont val="Tahoma"/>
            <family val="2"/>
          </rPr>
          <t>Yarleny:</t>
        </r>
        <r>
          <rPr>
            <sz val="9"/>
            <color indexed="81"/>
            <rFont val="Tahoma"/>
            <family val="2"/>
          </rPr>
          <t xml:space="preserve">
La ESP proporciono el manual de funciones</t>
        </r>
      </text>
    </comment>
    <comment ref="CJ153" authorId="13">
      <text>
        <r>
          <rPr>
            <b/>
            <sz val="9"/>
            <color indexed="81"/>
            <rFont val="Tahoma"/>
            <family val="2"/>
          </rPr>
          <t>Yarleny:</t>
        </r>
        <r>
          <rPr>
            <sz val="9"/>
            <color indexed="81"/>
            <rFont val="Tahoma"/>
            <family val="2"/>
          </rPr>
          <t xml:space="preserve">
Esta clausurada</t>
        </r>
      </text>
    </comment>
    <comment ref="CN153" authorId="13">
      <text>
        <r>
          <rPr>
            <b/>
            <sz val="9"/>
            <color indexed="81"/>
            <rFont val="Tahoma"/>
            <family val="2"/>
          </rPr>
          <t>Yarleny:</t>
        </r>
        <r>
          <rPr>
            <sz val="9"/>
            <color indexed="81"/>
            <rFont val="Tahoma"/>
            <family val="2"/>
          </rPr>
          <t xml:space="preserve">
Sin mantenimiento, los lixiviados de la celda nueva no llegan a la planta de tratamiento donde también canalizan de la celda en clausura</t>
        </r>
      </text>
    </comment>
    <comment ref="CP153" authorId="13">
      <text>
        <r>
          <rPr>
            <b/>
            <sz val="9"/>
            <color indexed="81"/>
            <rFont val="Tahoma"/>
            <family val="2"/>
          </rPr>
          <t>Yarleny:</t>
        </r>
        <r>
          <rPr>
            <sz val="9"/>
            <color indexed="81"/>
            <rFont val="Tahoma"/>
            <family val="2"/>
          </rPr>
          <t xml:space="preserve">
Sin mantenimiento, con tierra y residuos</t>
        </r>
      </text>
    </comment>
    <comment ref="CR153" authorId="13">
      <text>
        <r>
          <rPr>
            <b/>
            <sz val="9"/>
            <color indexed="81"/>
            <rFont val="Tahoma"/>
            <family val="2"/>
          </rPr>
          <t>Yarleny:</t>
        </r>
        <r>
          <rPr>
            <sz val="9"/>
            <color indexed="81"/>
            <rFont val="Tahoma"/>
            <family val="2"/>
          </rPr>
          <t xml:space="preserve">
Chimeneas torcidas y en mal estado</t>
        </r>
      </text>
    </comment>
    <comment ref="K155" authorId="13">
      <text>
        <r>
          <rPr>
            <b/>
            <sz val="9"/>
            <color indexed="81"/>
            <rFont val="Tahoma"/>
            <family val="2"/>
          </rPr>
          <t>Yarleny:</t>
        </r>
        <r>
          <rPr>
            <sz val="9"/>
            <color indexed="81"/>
            <rFont val="Tahoma"/>
            <family val="2"/>
          </rPr>
          <t xml:space="preserve">
No ha sido adoptado por la alcaldía debido a que le  están realizando correcciones </t>
        </r>
      </text>
    </comment>
    <comment ref="Q155" authorId="13">
      <text>
        <r>
          <rPr>
            <b/>
            <sz val="9"/>
            <color indexed="81"/>
            <rFont val="Tahoma"/>
            <family val="2"/>
          </rPr>
          <t>Yarleny:</t>
        </r>
        <r>
          <rPr>
            <sz val="9"/>
            <color indexed="81"/>
            <rFont val="Tahoma"/>
            <family val="2"/>
          </rPr>
          <t xml:space="preserve">
Proyectada por el método geométrico en el PGIRS 2013 para el año 2014</t>
        </r>
      </text>
    </comment>
    <comment ref="U155" authorId="13">
      <text>
        <r>
          <rPr>
            <b/>
            <sz val="9"/>
            <color indexed="81"/>
            <rFont val="Tahoma"/>
            <family val="2"/>
          </rPr>
          <t>Yarleny:</t>
        </r>
        <r>
          <rPr>
            <sz val="9"/>
            <color indexed="81"/>
            <rFont val="Tahoma"/>
            <family val="2"/>
          </rPr>
          <t xml:space="preserve">
Actualización PGIRS 2013</t>
        </r>
      </text>
    </comment>
    <comment ref="W155" authorId="13">
      <text>
        <r>
          <rPr>
            <b/>
            <sz val="9"/>
            <color indexed="81"/>
            <rFont val="Tahoma"/>
            <family val="2"/>
          </rPr>
          <t>Yarleny:</t>
        </r>
        <r>
          <rPr>
            <sz val="9"/>
            <color indexed="81"/>
            <rFont val="Tahoma"/>
            <family val="2"/>
          </rPr>
          <t xml:space="preserve">
PGIRS 2013 que lo obtuvo del SISBEN</t>
        </r>
      </text>
    </comment>
    <comment ref="Y155" authorId="13">
      <text>
        <r>
          <rPr>
            <b/>
            <sz val="9"/>
            <color indexed="81"/>
            <rFont val="Tahoma"/>
            <family val="2"/>
          </rPr>
          <t>Yarleny:</t>
        </r>
        <r>
          <rPr>
            <sz val="9"/>
            <color indexed="81"/>
            <rFont val="Tahoma"/>
            <family val="2"/>
          </rPr>
          <t xml:space="preserve">
De esta cantidad 117 ton correnponden al serctor rural de los corregimientos La Cruzada, Santa Isabel y veredas Guayabal, Otú y Martaná</t>
        </r>
      </text>
    </comment>
    <comment ref="AE155" authorId="13">
      <text>
        <r>
          <rPr>
            <b/>
            <sz val="9"/>
            <color indexed="81"/>
            <rFont val="Tahoma"/>
            <family val="2"/>
          </rPr>
          <t>Yarleny:</t>
        </r>
        <r>
          <rPr>
            <sz val="9"/>
            <color indexed="81"/>
            <rFont val="Tahoma"/>
            <family val="2"/>
          </rPr>
          <t xml:space="preserve">
Corresponde según los estudios del pgirs solo a la población urbana, sin incluir los corregimientos y veredas a los que hacen recolección</t>
        </r>
      </text>
    </comment>
    <comment ref="AG155" authorId="13">
      <text>
        <r>
          <rPr>
            <b/>
            <sz val="9"/>
            <color indexed="81"/>
            <rFont val="Tahoma"/>
            <family val="2"/>
          </rPr>
          <t>Yarleny:</t>
        </r>
        <r>
          <rPr>
            <sz val="9"/>
            <color indexed="81"/>
            <rFont val="Tahoma"/>
            <family val="2"/>
          </rPr>
          <t xml:space="preserve">
Esta empresa está en provisionalidad</t>
        </r>
      </text>
    </comment>
    <comment ref="AJ155" authorId="13">
      <text>
        <r>
          <rPr>
            <b/>
            <sz val="9"/>
            <color indexed="81"/>
            <rFont val="Tahoma"/>
            <family val="2"/>
          </rPr>
          <t>Yarleny:</t>
        </r>
        <r>
          <rPr>
            <sz val="9"/>
            <color indexed="81"/>
            <rFont val="Tahoma"/>
            <family val="2"/>
          </rPr>
          <t xml:space="preserve">
Se dispone la todalidad de los generados debido a que el aprovechamiento de reciclaje se realiza en el mismo botadero en el frente de trabajo por personas particulares. </t>
        </r>
      </text>
    </comment>
    <comment ref="AK155" authorId="13">
      <text>
        <r>
          <rPr>
            <b/>
            <sz val="9"/>
            <color indexed="81"/>
            <rFont val="Tahoma"/>
            <family val="2"/>
          </rPr>
          <t>Yarleny:</t>
        </r>
        <r>
          <rPr>
            <sz val="9"/>
            <color indexed="81"/>
            <rFont val="Tahoma"/>
            <family val="2"/>
          </rPr>
          <t xml:space="preserve">
En la actualización de PGIRS 2013 no se reporta el dato</t>
        </r>
      </text>
    </comment>
    <comment ref="AN155" authorId="13">
      <text>
        <r>
          <rPr>
            <b/>
            <sz val="9"/>
            <color indexed="81"/>
            <rFont val="Tahoma"/>
            <family val="2"/>
          </rPr>
          <t>Yarleny:</t>
        </r>
        <r>
          <rPr>
            <sz val="9"/>
            <color indexed="81"/>
            <rFont val="Tahoma"/>
            <family val="2"/>
          </rPr>
          <t xml:space="preserve">
No se incluye la población de los corregimientos</t>
        </r>
      </text>
    </comment>
    <comment ref="AO155" authorId="13">
      <text>
        <r>
          <rPr>
            <b/>
            <sz val="9"/>
            <color indexed="81"/>
            <rFont val="Tahoma"/>
            <family val="2"/>
          </rPr>
          <t>Yarleny:</t>
        </r>
        <r>
          <rPr>
            <sz val="9"/>
            <color indexed="81"/>
            <rFont val="Tahoma"/>
            <family val="2"/>
          </rPr>
          <t xml:space="preserve">
Según la actualización del PGIRS 2013</t>
        </r>
      </text>
    </comment>
    <comment ref="AS155" authorId="13">
      <text>
        <r>
          <rPr>
            <b/>
            <sz val="9"/>
            <color indexed="81"/>
            <rFont val="Tahoma"/>
            <family val="2"/>
          </rPr>
          <t>Yarleny:</t>
        </r>
        <r>
          <rPr>
            <sz val="9"/>
            <color indexed="81"/>
            <rFont val="Tahoma"/>
            <family val="2"/>
          </rPr>
          <t xml:space="preserve">
Según visita realizada a la ESP.</t>
        </r>
      </text>
    </comment>
    <comment ref="AT155" authorId="13">
      <text>
        <r>
          <rPr>
            <b/>
            <sz val="9"/>
            <color indexed="81"/>
            <rFont val="Tahoma"/>
            <family val="2"/>
          </rPr>
          <t>Yarleny:</t>
        </r>
        <r>
          <rPr>
            <sz val="9"/>
            <color indexed="81"/>
            <rFont val="Tahoma"/>
            <family val="2"/>
          </rPr>
          <t xml:space="preserve">
Las tarifas están muy desactualizadas. </t>
        </r>
      </text>
    </comment>
    <comment ref="AX155" authorId="13">
      <text>
        <r>
          <rPr>
            <b/>
            <sz val="9"/>
            <color indexed="81"/>
            <rFont val="Tahoma"/>
            <family val="2"/>
          </rPr>
          <t>Yarleny:</t>
        </r>
        <r>
          <rPr>
            <sz val="9"/>
            <color indexed="81"/>
            <rFont val="Tahoma"/>
            <family val="2"/>
          </rPr>
          <t xml:space="preserve">
3 en el casco urbano de Remedios y 1 en cada corregimiento</t>
        </r>
      </text>
    </comment>
    <comment ref="BB155" authorId="13">
      <text>
        <r>
          <rPr>
            <b/>
            <sz val="9"/>
            <color indexed="81"/>
            <rFont val="Tahoma"/>
            <family val="2"/>
          </rPr>
          <t>Yarleny:</t>
        </r>
        <r>
          <rPr>
            <sz val="9"/>
            <color indexed="81"/>
            <rFont val="Tahoma"/>
            <family val="2"/>
          </rPr>
          <t xml:space="preserve">
Esta en malas condiciones, ya se están realizando obras para cubrir los residuos y está aprobada la construcción del nuevo relleno sanitario contiguo a este lote</t>
        </r>
      </text>
    </comment>
    <comment ref="BR155" authorId="13">
      <text>
        <r>
          <rPr>
            <b/>
            <sz val="9"/>
            <color indexed="81"/>
            <rFont val="Tahoma"/>
            <family val="2"/>
          </rPr>
          <t>Yarleny:</t>
        </r>
        <r>
          <rPr>
            <sz val="9"/>
            <color indexed="81"/>
            <rFont val="Tahoma"/>
            <family val="2"/>
          </rPr>
          <t xml:space="preserve">
Es un botadero sin obras y sin ningún manejo, tampoco hacen cobertura de los residuos</t>
        </r>
      </text>
    </comment>
    <comment ref="CE155" authorId="13">
      <text>
        <r>
          <rPr>
            <b/>
            <sz val="9"/>
            <color indexed="81"/>
            <rFont val="Tahoma"/>
            <family val="2"/>
          </rPr>
          <t>Yarleny:</t>
        </r>
        <r>
          <rPr>
            <sz val="9"/>
            <color indexed="81"/>
            <rFont val="Tahoma"/>
            <family val="2"/>
          </rPr>
          <t xml:space="preserve">
No se reportan en los expedientes.</t>
        </r>
      </text>
    </comment>
    <comment ref="CW155" authorId="13">
      <text>
        <r>
          <rPr>
            <b/>
            <sz val="9"/>
            <color indexed="81"/>
            <rFont val="Tahoma"/>
            <family val="2"/>
          </rPr>
          <t>Yarleny:</t>
        </r>
        <r>
          <rPr>
            <sz val="9"/>
            <color indexed="81"/>
            <rFont val="Tahoma"/>
            <family val="2"/>
          </rPr>
          <t xml:space="preserve">
Se evidencian viviendas muy cerca del sitio</t>
        </r>
      </text>
    </comment>
    <comment ref="DB155" authorId="13">
      <text>
        <r>
          <rPr>
            <b/>
            <sz val="9"/>
            <color indexed="81"/>
            <rFont val="Tahoma"/>
            <family val="2"/>
          </rPr>
          <t>Yarleny:</t>
        </r>
        <r>
          <rPr>
            <sz val="9"/>
            <color indexed="81"/>
            <rFont val="Tahoma"/>
            <family val="2"/>
          </rPr>
          <t xml:space="preserve">
El reciclaje lo realizan en el botadero personas particulares, no utilizan ningún tipo de protección. La ESP no suministro datos porque no tienen esos registros</t>
        </r>
      </text>
    </comment>
    <comment ref="DM155" authorId="13">
      <text>
        <r>
          <rPr>
            <b/>
            <sz val="9"/>
            <color indexed="81"/>
            <rFont val="Tahoma"/>
            <family val="2"/>
          </rPr>
          <t>Yarleny:</t>
        </r>
        <r>
          <rPr>
            <sz val="9"/>
            <color indexed="81"/>
            <rFont val="Tahoma"/>
            <family val="2"/>
          </rPr>
          <t xml:space="preserve">
Solo hay recicladores informales pero no están organizados</t>
        </r>
      </text>
    </comment>
    <comment ref="Y156" authorId="3">
      <text>
        <r>
          <rPr>
            <b/>
            <sz val="8"/>
            <color indexed="81"/>
            <rFont val="Tahoma"/>
            <family val="2"/>
          </rPr>
          <t>Domínguez:</t>
        </r>
        <r>
          <rPr>
            <sz val="8"/>
            <color indexed="81"/>
            <rFont val="Tahoma"/>
            <family val="2"/>
          </rPr>
          <t xml:space="preserve">
Actualizado con Proyecciones PGIRS </t>
        </r>
      </text>
    </comment>
    <comment ref="T157" authorId="13">
      <text>
        <r>
          <rPr>
            <b/>
            <sz val="9"/>
            <color indexed="81"/>
            <rFont val="Tahoma"/>
            <family val="2"/>
          </rPr>
          <t>Yarleny:</t>
        </r>
        <r>
          <rPr>
            <sz val="9"/>
            <color indexed="81"/>
            <rFont val="Tahoma"/>
            <family val="2"/>
          </rPr>
          <t xml:space="preserve">
Solo se proyecta la pobalción urbana no expecifican la rural</t>
        </r>
      </text>
    </comment>
    <comment ref="Y157" authorId="13">
      <text>
        <r>
          <rPr>
            <b/>
            <sz val="9"/>
            <color indexed="81"/>
            <rFont val="Tahoma"/>
            <family val="2"/>
          </rPr>
          <t>Yarleny:</t>
        </r>
        <r>
          <rPr>
            <sz val="9"/>
            <color indexed="81"/>
            <rFont val="Tahoma"/>
            <family val="2"/>
          </rPr>
          <t xml:space="preserve">
Incluyendo las veredas Fraguas y el Cristo. También corregimiento Fraguas</t>
        </r>
      </text>
    </comment>
    <comment ref="AJ157" authorId="13">
      <text>
        <r>
          <rPr>
            <b/>
            <sz val="9"/>
            <color indexed="81"/>
            <rFont val="Tahoma"/>
            <family val="2"/>
          </rPr>
          <t>Yarleny:</t>
        </r>
        <r>
          <rPr>
            <sz val="9"/>
            <color indexed="81"/>
            <rFont val="Tahoma"/>
            <family val="2"/>
          </rPr>
          <t xml:space="preserve">
Incluyendo la recolección que se hace en la vereda Campo Alegre y el Cristo y corregimiento Fraguas</t>
        </r>
      </text>
    </comment>
    <comment ref="AK157" authorId="13">
      <text>
        <r>
          <rPr>
            <b/>
            <sz val="9"/>
            <color indexed="81"/>
            <rFont val="Tahoma"/>
            <family val="2"/>
          </rPr>
          <t>Yarleny:</t>
        </r>
        <r>
          <rPr>
            <sz val="9"/>
            <color indexed="81"/>
            <rFont val="Tahoma"/>
            <family val="2"/>
          </rPr>
          <t xml:space="preserve">
No hay actualización de PGIRS por lo tanto no aumentan</t>
        </r>
      </text>
    </comment>
    <comment ref="AL157" authorId="13">
      <text>
        <r>
          <rPr>
            <b/>
            <sz val="9"/>
            <color indexed="81"/>
            <rFont val="Tahoma"/>
            <family val="2"/>
          </rPr>
          <t>Yarleny:</t>
        </r>
        <r>
          <rPr>
            <sz val="9"/>
            <color indexed="81"/>
            <rFont val="Tahoma"/>
            <family val="2"/>
          </rPr>
          <t xml:space="preserve">
No se cuenta con el dato</t>
        </r>
      </text>
    </comment>
    <comment ref="AQ157" authorId="13">
      <text>
        <r>
          <rPr>
            <b/>
            <sz val="9"/>
            <color indexed="81"/>
            <rFont val="Tahoma"/>
            <family val="2"/>
          </rPr>
          <t>Yarleny:</t>
        </r>
        <r>
          <rPr>
            <sz val="9"/>
            <color indexed="81"/>
            <rFont val="Tahoma"/>
            <family val="2"/>
          </rPr>
          <t xml:space="preserve">
Los domingos recogen llantas y colchones</t>
        </r>
      </text>
    </comment>
    <comment ref="AW157" authorId="13">
      <text>
        <r>
          <rPr>
            <b/>
            <sz val="9"/>
            <color indexed="81"/>
            <rFont val="Tahoma"/>
            <family val="2"/>
          </rPr>
          <t>Yarleny:</t>
        </r>
        <r>
          <rPr>
            <sz val="9"/>
            <color indexed="81"/>
            <rFont val="Tahoma"/>
            <family val="2"/>
          </rPr>
          <t xml:space="preserve">
Solo en 2 veredas campo Alegre y el Cristo y corregimiento Fraguas</t>
        </r>
      </text>
    </comment>
    <comment ref="AX157" authorId="13">
      <text>
        <r>
          <rPr>
            <b/>
            <sz val="9"/>
            <color indexed="81"/>
            <rFont val="Tahoma"/>
            <family val="2"/>
          </rPr>
          <t>Yarleny:</t>
        </r>
        <r>
          <rPr>
            <sz val="9"/>
            <color indexed="81"/>
            <rFont val="Tahoma"/>
            <family val="2"/>
          </rPr>
          <t xml:space="preserve">
Según planilla de nómina de Segovia Aseo para el mes de Marzo de 2014</t>
        </r>
      </text>
    </comment>
    <comment ref="BX157" authorId="13">
      <text>
        <r>
          <rPr>
            <b/>
            <sz val="9"/>
            <color indexed="81"/>
            <rFont val="Tahoma"/>
            <family val="2"/>
          </rPr>
          <t>Yarleny:</t>
        </r>
        <r>
          <rPr>
            <sz val="9"/>
            <color indexed="81"/>
            <rFont val="Tahoma"/>
            <family val="2"/>
          </rPr>
          <t xml:space="preserve">
Tiene una vida útil de 8 meses según visita al relleno municipal el 7 de abril de 2014</t>
        </r>
      </text>
    </comment>
    <comment ref="CJ157" authorId="13">
      <text>
        <r>
          <rPr>
            <b/>
            <sz val="9"/>
            <color indexed="81"/>
            <rFont val="Tahoma"/>
            <family val="2"/>
          </rPr>
          <t>Yarleny:</t>
        </r>
        <r>
          <rPr>
            <sz val="9"/>
            <color indexed="81"/>
            <rFont val="Tahoma"/>
            <family val="2"/>
          </rPr>
          <t xml:space="preserve">
Los recoge la empresa ASEI
</t>
        </r>
      </text>
    </comment>
    <comment ref="CL157" authorId="13">
      <text>
        <r>
          <rPr>
            <b/>
            <sz val="9"/>
            <color indexed="81"/>
            <rFont val="Tahoma"/>
            <family val="2"/>
          </rPr>
          <t>Yarleny:</t>
        </r>
        <r>
          <rPr>
            <sz val="9"/>
            <color indexed="81"/>
            <rFont val="Tahoma"/>
            <family val="2"/>
          </rPr>
          <t xml:space="preserve">
En buen estado</t>
        </r>
      </text>
    </comment>
    <comment ref="CM157" authorId="13">
      <text>
        <r>
          <rPr>
            <b/>
            <sz val="9"/>
            <color indexed="81"/>
            <rFont val="Tahoma"/>
            <family val="2"/>
          </rPr>
          <t>Yarleny:</t>
        </r>
        <r>
          <rPr>
            <sz val="9"/>
            <color indexed="81"/>
            <rFont val="Tahoma"/>
            <family val="2"/>
          </rPr>
          <t xml:space="preserve">
Geomenbrana </t>
        </r>
      </text>
    </comment>
    <comment ref="DL157" authorId="13">
      <text>
        <r>
          <rPr>
            <b/>
            <sz val="9"/>
            <color indexed="81"/>
            <rFont val="Tahoma"/>
            <family val="2"/>
          </rPr>
          <t>Yarleny:</t>
        </r>
        <r>
          <rPr>
            <sz val="9"/>
            <color indexed="81"/>
            <rFont val="Tahoma"/>
            <family val="2"/>
          </rPr>
          <t xml:space="preserve">
Recogen hasta completar un viaje de camión para vender en Barbosa o Medellín</t>
        </r>
      </text>
    </comment>
    <comment ref="Q159" authorId="13">
      <text>
        <r>
          <rPr>
            <b/>
            <sz val="9"/>
            <color indexed="81"/>
            <rFont val="Tahoma"/>
            <family val="2"/>
          </rPr>
          <t>Yarleny:</t>
        </r>
        <r>
          <rPr>
            <sz val="9"/>
            <color indexed="81"/>
            <rFont val="Tahoma"/>
            <family val="2"/>
          </rPr>
          <t xml:space="preserve">
A los 11480 habitantes de la zona urbana del municipio se le incluyen los 1237 del corregimiento el tigre </t>
        </r>
      </text>
    </comment>
    <comment ref="U159" authorId="13">
      <text>
        <r>
          <rPr>
            <b/>
            <sz val="9"/>
            <color indexed="81"/>
            <rFont val="Tahoma"/>
            <family val="2"/>
          </rPr>
          <t>Yarleny:</t>
        </r>
        <r>
          <rPr>
            <sz val="9"/>
            <color indexed="81"/>
            <rFont val="Tahoma"/>
            <family val="2"/>
          </rPr>
          <t xml:space="preserve">
PGIRS 2005</t>
        </r>
      </text>
    </comment>
    <comment ref="W159" authorId="13">
      <text>
        <r>
          <rPr>
            <b/>
            <sz val="9"/>
            <color indexed="81"/>
            <rFont val="Tahoma"/>
            <family val="2"/>
          </rPr>
          <t>Yarleny:</t>
        </r>
        <r>
          <rPr>
            <sz val="9"/>
            <color indexed="81"/>
            <rFont val="Tahoma"/>
            <family val="2"/>
          </rPr>
          <t xml:space="preserve">
PGIRS 2005</t>
        </r>
      </text>
    </comment>
    <comment ref="AI159" authorId="13">
      <text>
        <r>
          <rPr>
            <b/>
            <sz val="9"/>
            <color indexed="81"/>
            <rFont val="Tahoma"/>
            <family val="2"/>
          </rPr>
          <t>Yarleny:</t>
        </r>
        <r>
          <rPr>
            <sz val="9"/>
            <color indexed="81"/>
            <rFont val="Tahoma"/>
            <family val="2"/>
          </rPr>
          <t xml:space="preserve">
ESP el 24 de julio de 2014
</t>
        </r>
      </text>
    </comment>
    <comment ref="AL159" authorId="13">
      <text>
        <r>
          <rPr>
            <b/>
            <sz val="9"/>
            <color indexed="81"/>
            <rFont val="Tahoma"/>
            <family val="2"/>
          </rPr>
          <t>Yarleny:</t>
        </r>
        <r>
          <rPr>
            <sz val="9"/>
            <color indexed="81"/>
            <rFont val="Tahoma"/>
            <family val="2"/>
          </rPr>
          <t xml:space="preserve">
No se presta servicio en la zona rural</t>
        </r>
      </text>
    </comment>
    <comment ref="BQ159" authorId="13">
      <text>
        <r>
          <rPr>
            <b/>
            <sz val="9"/>
            <color indexed="81"/>
            <rFont val="Tahoma"/>
            <family val="2"/>
          </rPr>
          <t>Yarleny:</t>
        </r>
        <r>
          <rPr>
            <sz val="9"/>
            <color indexed="81"/>
            <rFont val="Tahoma"/>
            <family val="2"/>
          </rPr>
          <t xml:space="preserve">
La licencia se venció en el 2012 y actualmente esta como botadero</t>
        </r>
      </text>
    </comment>
    <comment ref="CM159" authorId="13">
      <text>
        <r>
          <rPr>
            <b/>
            <sz val="9"/>
            <color indexed="81"/>
            <rFont val="Tahoma"/>
            <family val="2"/>
          </rPr>
          <t>Yarleny:</t>
        </r>
        <r>
          <rPr>
            <sz val="9"/>
            <color indexed="81"/>
            <rFont val="Tahoma"/>
            <family val="2"/>
          </rPr>
          <t xml:space="preserve">
No tiene ningún tipo de membrana causando contaminación de lixiviados generados</t>
        </r>
      </text>
    </comment>
    <comment ref="CP159" authorId="13">
      <text>
        <r>
          <rPr>
            <b/>
            <sz val="9"/>
            <color indexed="81"/>
            <rFont val="Tahoma"/>
            <family val="2"/>
          </rPr>
          <t>Yarleny:</t>
        </r>
        <r>
          <rPr>
            <sz val="9"/>
            <color indexed="81"/>
            <rFont val="Tahoma"/>
            <family val="2"/>
          </rPr>
          <t xml:space="preserve">
No se evidencian cunetas perimetrales</t>
        </r>
      </text>
    </comment>
    <comment ref="CQ159" authorId="13">
      <text>
        <r>
          <rPr>
            <b/>
            <sz val="9"/>
            <color indexed="81"/>
            <rFont val="Tahoma"/>
            <family val="2"/>
          </rPr>
          <t>Yarleny:</t>
        </r>
        <r>
          <rPr>
            <sz val="9"/>
            <color indexed="81"/>
            <rFont val="Tahoma"/>
            <family val="2"/>
          </rPr>
          <t xml:space="preserve">
La unidad sanitaria no funciona</t>
        </r>
      </text>
    </comment>
    <comment ref="CR159" authorId="13">
      <text>
        <r>
          <rPr>
            <b/>
            <sz val="9"/>
            <color indexed="81"/>
            <rFont val="Tahoma"/>
            <family val="2"/>
          </rPr>
          <t>Yarleny:</t>
        </r>
        <r>
          <rPr>
            <sz val="9"/>
            <color indexed="81"/>
            <rFont val="Tahoma"/>
            <family val="2"/>
          </rPr>
          <t xml:space="preserve">
Chimeneas en mal estado </t>
        </r>
      </text>
    </comment>
    <comment ref="CX159" authorId="13">
      <text>
        <r>
          <rPr>
            <b/>
            <sz val="9"/>
            <color indexed="81"/>
            <rFont val="Tahoma"/>
            <family val="2"/>
          </rPr>
          <t>Yarleny:</t>
        </r>
        <r>
          <rPr>
            <sz val="9"/>
            <color indexed="81"/>
            <rFont val="Tahoma"/>
            <family val="2"/>
          </rPr>
          <t xml:space="preserve">
El sitio propuesto no fue aprovado por CORANTIOQUIA</t>
        </r>
      </text>
    </comment>
    <comment ref="DM159" authorId="13">
      <text>
        <r>
          <rPr>
            <b/>
            <sz val="9"/>
            <color indexed="81"/>
            <rFont val="Tahoma"/>
            <family val="2"/>
          </rPr>
          <t>Yarleny:</t>
        </r>
        <r>
          <rPr>
            <sz val="9"/>
            <color indexed="81"/>
            <rFont val="Tahoma"/>
            <family val="2"/>
          </rPr>
          <t xml:space="preserve">
Esta empresa esta en el municipio iniciando el proceso de recialeje con las personas que son informales y tiene el objetivo de asociarlos a la misma para que sean formales. </t>
        </r>
      </text>
    </comment>
    <comment ref="K161" authorId="7">
      <text>
        <r>
          <rPr>
            <b/>
            <sz val="9"/>
            <color indexed="81"/>
            <rFont val="Tahoma"/>
            <family val="2"/>
          </rPr>
          <t xml:space="preserve">Viky gonzalez Melendez:
</t>
        </r>
        <r>
          <rPr>
            <sz val="9"/>
            <color indexed="81"/>
            <rFont val="Tahoma"/>
            <family val="2"/>
          </rPr>
          <t>No se genero decreto de adopción</t>
        </r>
      </text>
    </comment>
    <comment ref="L161" authorId="7">
      <text>
        <r>
          <rPr>
            <b/>
            <sz val="9"/>
            <color indexed="81"/>
            <rFont val="Tahoma"/>
            <family val="2"/>
          </rPr>
          <t>Viky gonzalez Melendez:</t>
        </r>
        <r>
          <rPr>
            <sz val="9"/>
            <color indexed="81"/>
            <rFont val="Tahoma"/>
            <family val="2"/>
          </rPr>
          <t xml:space="preserve">
Fue actualizado el documento pero, no fue entregado a la entidad y no se adopto
</t>
        </r>
      </text>
    </comment>
    <comment ref="S161" authorId="7">
      <text>
        <r>
          <rPr>
            <b/>
            <sz val="9"/>
            <color indexed="81"/>
            <rFont val="Tahoma"/>
            <family val="2"/>
          </rPr>
          <t>Viky gonzalez Melendez:</t>
        </r>
        <r>
          <rPr>
            <sz val="9"/>
            <color indexed="81"/>
            <rFont val="Tahoma"/>
            <family val="2"/>
          </rPr>
          <t xml:space="preserve">
Población proyectada a 2.014 en documento PGIRS 2.005; Para el PGIRS desarrollado en 2011 no se presentan proyecciones de población</t>
        </r>
      </text>
    </comment>
    <comment ref="W161" authorId="7">
      <text>
        <r>
          <rPr>
            <b/>
            <sz val="9"/>
            <color indexed="81"/>
            <rFont val="Tahoma"/>
            <family val="2"/>
          </rPr>
          <t>Viky gonzalez Melendez:</t>
        </r>
        <r>
          <rPr>
            <sz val="9"/>
            <color indexed="81"/>
            <rFont val="Tahoma"/>
            <family val="2"/>
          </rPr>
          <t xml:space="preserve">
Información reportada actualización 2.011</t>
        </r>
      </text>
    </comment>
    <comment ref="Y161" authorId="13">
      <text>
        <r>
          <rPr>
            <b/>
            <sz val="9"/>
            <color indexed="81"/>
            <rFont val="Tahoma"/>
            <family val="2"/>
          </rPr>
          <t>Yarleny:</t>
        </r>
        <r>
          <rPr>
            <sz val="9"/>
            <color indexed="81"/>
            <rFont val="Tahoma"/>
            <family val="2"/>
          </rPr>
          <t xml:space="preserve">
Según la ESP se generaron en el 2013 878 Ton de residuos y divididas en 12 da un promedio de 73 mensual</t>
        </r>
      </text>
    </comment>
    <comment ref="AE161" authorId="7">
      <text>
        <r>
          <rPr>
            <b/>
            <sz val="9"/>
            <color indexed="81"/>
            <rFont val="Tahoma"/>
            <family val="2"/>
          </rPr>
          <t>Viky gonzalez Melendez:</t>
        </r>
        <r>
          <rPr>
            <sz val="9"/>
            <color indexed="81"/>
            <rFont val="Tahoma"/>
            <family val="2"/>
          </rPr>
          <t xml:space="preserve">
Calculada a 2.014 a partir de población y generación(datos oficiales empresa prestadora del servicio</t>
        </r>
      </text>
    </comment>
    <comment ref="AS161" authorId="13">
      <text>
        <r>
          <rPr>
            <b/>
            <sz val="9"/>
            <color indexed="81"/>
            <rFont val="Tahoma"/>
            <family val="2"/>
          </rPr>
          <t>Yarleny:</t>
        </r>
        <r>
          <rPr>
            <sz val="9"/>
            <color indexed="81"/>
            <rFont val="Tahoma"/>
            <family val="2"/>
          </rPr>
          <t xml:space="preserve">
ESP Enero de 2014</t>
        </r>
      </text>
    </comment>
    <comment ref="AY161" authorId="7">
      <text>
        <r>
          <rPr>
            <b/>
            <sz val="9"/>
            <color indexed="81"/>
            <rFont val="Tahoma"/>
            <family val="2"/>
          </rPr>
          <t>Viky gonzalez Melendez:</t>
        </r>
        <r>
          <rPr>
            <sz val="9"/>
            <color indexed="81"/>
            <rFont val="Tahoma"/>
            <family val="2"/>
          </rPr>
          <t xml:space="preserve">
PGIRS </t>
        </r>
      </text>
    </comment>
    <comment ref="BF161" authorId="7">
      <text>
        <r>
          <rPr>
            <b/>
            <sz val="9"/>
            <color indexed="81"/>
            <rFont val="Tahoma"/>
            <family val="2"/>
          </rPr>
          <t>Viky gonzalez Melendez:</t>
        </r>
        <r>
          <rPr>
            <sz val="9"/>
            <color indexed="81"/>
            <rFont val="Tahoma"/>
            <family val="2"/>
          </rPr>
          <t xml:space="preserve">
Infomración operador y verificada en PGIRS</t>
        </r>
      </text>
    </comment>
    <comment ref="BX161" authorId="13">
      <text>
        <r>
          <rPr>
            <b/>
            <sz val="9"/>
            <color indexed="81"/>
            <rFont val="Tahoma"/>
            <family val="2"/>
          </rPr>
          <t>Yarleny:</t>
        </r>
        <r>
          <rPr>
            <sz val="9"/>
            <color indexed="81"/>
            <rFont val="Tahoma"/>
            <family val="2"/>
          </rPr>
          <t xml:space="preserve">
3 años según la licencia ambiental, pero se observa buen manejo del relleno y se estima que dure más la vida útil,  se debe esperar resultados de topográfia</t>
        </r>
      </text>
    </comment>
    <comment ref="CC161" authorId="7">
      <text>
        <r>
          <rPr>
            <b/>
            <sz val="9"/>
            <color indexed="81"/>
            <rFont val="Tahoma"/>
            <family val="2"/>
          </rPr>
          <t>Viky gonzalez Melendez:</t>
        </r>
        <r>
          <rPr>
            <sz val="9"/>
            <color indexed="81"/>
            <rFont val="Tahoma"/>
            <family val="2"/>
          </rPr>
          <t xml:space="preserve">
No disposnible, esperando topografía</t>
        </r>
      </text>
    </comment>
    <comment ref="CG161" authorId="7">
      <text>
        <r>
          <rPr>
            <b/>
            <sz val="9"/>
            <color indexed="81"/>
            <rFont val="Tahoma"/>
            <family val="2"/>
          </rPr>
          <t>Viky gonzalez Melendez:</t>
        </r>
        <r>
          <rPr>
            <sz val="9"/>
            <color indexed="81"/>
            <rFont val="Tahoma"/>
            <family val="2"/>
          </rPr>
          <t xml:space="preserve">
</t>
        </r>
      </text>
    </comment>
    <comment ref="DO161" authorId="13">
      <text>
        <r>
          <rPr>
            <b/>
            <sz val="9"/>
            <color indexed="81"/>
            <rFont val="Tahoma"/>
            <family val="2"/>
          </rPr>
          <t>Yarleny:</t>
        </r>
        <r>
          <rPr>
            <sz val="9"/>
            <color indexed="81"/>
            <rFont val="Tahoma"/>
            <family val="2"/>
          </rPr>
          <t xml:space="preserve">
Un operario de relleno que también hace reciclaje para el</t>
        </r>
      </text>
    </comment>
    <comment ref="J163" authorId="7">
      <text>
        <r>
          <rPr>
            <b/>
            <sz val="9"/>
            <color indexed="81"/>
            <rFont val="Tahoma"/>
            <family val="2"/>
          </rPr>
          <t>Viky gonzalez Melendez:</t>
        </r>
        <r>
          <rPr>
            <sz val="9"/>
            <color indexed="81"/>
            <rFont val="Tahoma"/>
            <family val="2"/>
          </rPr>
          <t xml:space="preserve">
SE firma acuerdo para actualización en el año 2.010</t>
        </r>
      </text>
    </comment>
    <comment ref="S163" authorId="7">
      <text>
        <r>
          <rPr>
            <b/>
            <sz val="9"/>
            <color indexed="81"/>
            <rFont val="Tahoma"/>
            <family val="2"/>
          </rPr>
          <t>Viky gonzalez Melendez:</t>
        </r>
        <r>
          <rPr>
            <sz val="9"/>
            <color indexed="81"/>
            <rFont val="Tahoma"/>
            <family val="2"/>
          </rPr>
          <t xml:space="preserve">
No se contaba con proyecciones</t>
        </r>
      </text>
    </comment>
    <comment ref="U163" authorId="7">
      <text>
        <r>
          <rPr>
            <b/>
            <sz val="9"/>
            <color indexed="81"/>
            <rFont val="Tahoma"/>
            <family val="2"/>
          </rPr>
          <t>Viky gonzalez Melendez:</t>
        </r>
        <r>
          <rPr>
            <sz val="9"/>
            <color indexed="81"/>
            <rFont val="Tahoma"/>
            <family val="2"/>
          </rPr>
          <t xml:space="preserve">
PGIRS 2005</t>
        </r>
      </text>
    </comment>
    <comment ref="V163" authorId="7">
      <text>
        <r>
          <rPr>
            <b/>
            <sz val="9"/>
            <color indexed="81"/>
            <rFont val="Tahoma"/>
            <family val="2"/>
          </rPr>
          <t>Viky gonzalez Melendez:</t>
        </r>
        <r>
          <rPr>
            <sz val="9"/>
            <color indexed="81"/>
            <rFont val="Tahoma"/>
            <family val="2"/>
          </rPr>
          <t xml:space="preserve">
pgisr 2005</t>
        </r>
      </text>
    </comment>
    <comment ref="W163" authorId="7">
      <text>
        <r>
          <rPr>
            <b/>
            <sz val="9"/>
            <color indexed="81"/>
            <rFont val="Tahoma"/>
            <family val="2"/>
          </rPr>
          <t>Viky gonzalez Melendez:</t>
        </r>
        <r>
          <rPr>
            <sz val="9"/>
            <color indexed="81"/>
            <rFont val="Tahoma"/>
            <family val="2"/>
          </rPr>
          <t xml:space="preserve">
Información entregada por la empresa de servicios públicos</t>
        </r>
      </text>
    </comment>
    <comment ref="AL163" authorId="7">
      <text>
        <r>
          <rPr>
            <b/>
            <sz val="9"/>
            <color indexed="81"/>
            <rFont val="Tahoma"/>
            <family val="2"/>
          </rPr>
          <t>Viky gonzalez Melendez:</t>
        </r>
        <r>
          <rPr>
            <sz val="9"/>
            <color indexed="81"/>
            <rFont val="Tahoma"/>
            <family val="2"/>
          </rPr>
          <t xml:space="preserve">
SE presta el servicio a tres veredas pero no se cuenta con  el numero de predios</t>
        </r>
      </text>
    </comment>
    <comment ref="AS163" authorId="7">
      <text>
        <r>
          <rPr>
            <b/>
            <sz val="9"/>
            <color indexed="81"/>
            <rFont val="Tahoma"/>
            <family val="2"/>
          </rPr>
          <t>Viky gonzalez Melendez:</t>
        </r>
        <r>
          <rPr>
            <sz val="9"/>
            <color indexed="81"/>
            <rFont val="Tahoma"/>
            <family val="2"/>
          </rPr>
          <t xml:space="preserve">
Incluye el sector comercial con 173 y el oficial con 7</t>
        </r>
      </text>
    </comment>
    <comment ref="AY163" authorId="7">
      <text>
        <r>
          <rPr>
            <b/>
            <sz val="9"/>
            <color indexed="81"/>
            <rFont val="Tahoma"/>
            <family val="2"/>
          </rPr>
          <t>Viky gonzalez Melendez:</t>
        </r>
        <r>
          <rPr>
            <sz val="9"/>
            <color indexed="81"/>
            <rFont val="Tahoma"/>
            <family val="2"/>
          </rPr>
          <t xml:space="preserve">
  Se tiene información de los sectores, pero no de la longitud</t>
        </r>
      </text>
    </comment>
    <comment ref="BA163" authorId="7">
      <text>
        <r>
          <rPr>
            <b/>
            <sz val="9"/>
            <color indexed="81"/>
            <rFont val="Tahoma"/>
            <family val="2"/>
          </rPr>
          <t>Viky gonzalez Melendez:</t>
        </r>
        <r>
          <rPr>
            <sz val="9"/>
            <color indexed="81"/>
            <rFont val="Tahoma"/>
            <family val="2"/>
          </rPr>
          <t xml:space="preserve">
Se menciona la cobertura pero no las longitudes</t>
        </r>
      </text>
    </comment>
    <comment ref="DC163" authorId="13">
      <text>
        <r>
          <rPr>
            <b/>
            <sz val="9"/>
            <color indexed="81"/>
            <rFont val="Tahoma"/>
            <family val="2"/>
          </rPr>
          <t>Yarleny:</t>
        </r>
        <r>
          <rPr>
            <sz val="9"/>
            <color indexed="81"/>
            <rFont val="Tahoma"/>
            <family val="2"/>
          </rPr>
          <t xml:space="preserve">
en regular estado. </t>
        </r>
      </text>
    </comment>
    <comment ref="DF163" authorId="13">
      <text>
        <r>
          <rPr>
            <b/>
            <sz val="9"/>
            <color indexed="81"/>
            <rFont val="Tahoma"/>
            <family val="2"/>
          </rPr>
          <t>Yarleny:</t>
        </r>
        <r>
          <rPr>
            <sz val="9"/>
            <color indexed="81"/>
            <rFont val="Tahoma"/>
            <family val="2"/>
          </rPr>
          <t xml:space="preserve">
La señora reporto 6 ton en el 2013 y divididas en 12 meses da una generación de 0,5 ton mes</t>
        </r>
      </text>
    </comment>
    <comment ref="DG163" authorId="7">
      <text>
        <r>
          <rPr>
            <b/>
            <sz val="9"/>
            <color indexed="81"/>
            <rFont val="Tahoma"/>
            <family val="2"/>
          </rPr>
          <t>Viky gonzalez Melendez:</t>
        </r>
        <r>
          <rPr>
            <sz val="9"/>
            <color indexed="81"/>
            <rFont val="Tahoma"/>
            <family val="2"/>
          </rPr>
          <t xml:space="preserve">
Valaor aproximado entregado por las operarioas: el material para el proceso es recolectado por ellas mismas.</t>
        </r>
      </text>
    </comment>
    <comment ref="DH163" authorId="7">
      <text>
        <r>
          <rPr>
            <b/>
            <sz val="9"/>
            <color indexed="81"/>
            <rFont val="Tahoma"/>
            <family val="2"/>
          </rPr>
          <t>Viky gonzalez Melende</t>
        </r>
      </text>
    </comment>
    <comment ref="DP163" authorId="7">
      <text>
        <r>
          <rPr>
            <b/>
            <sz val="9"/>
            <color indexed="81"/>
            <rFont val="Tahoma"/>
            <family val="2"/>
          </rPr>
          <t>Viky gonzalez Melendez:</t>
        </r>
        <r>
          <rPr>
            <sz val="9"/>
            <color indexed="81"/>
            <rFont val="Tahoma"/>
            <family val="2"/>
          </rPr>
          <t xml:space="preserve">
solo dos que hacen parte de la nomina de la empresa</t>
        </r>
      </text>
    </comment>
    <comment ref="U165" authorId="7">
      <text>
        <r>
          <rPr>
            <b/>
            <sz val="9"/>
            <color indexed="81"/>
            <rFont val="Tahoma"/>
            <family val="2"/>
          </rPr>
          <t>Viky gonzalez Melendez:</t>
        </r>
        <r>
          <rPr>
            <sz val="9"/>
            <color indexed="81"/>
            <rFont val="Tahoma"/>
            <family val="2"/>
          </rPr>
          <t xml:space="preserve">
Diseño celda relleno sanitario 2.014</t>
        </r>
      </text>
    </comment>
    <comment ref="Y165" authorId="7">
      <text>
        <r>
          <rPr>
            <b/>
            <sz val="9"/>
            <color indexed="81"/>
            <rFont val="Tahoma"/>
            <family val="2"/>
          </rPr>
          <t>Viky gonzalez Melendez:</t>
        </r>
        <r>
          <rPr>
            <sz val="9"/>
            <color indexed="81"/>
            <rFont val="Tahoma"/>
            <family val="2"/>
          </rPr>
          <t xml:space="preserve">
Diseño nueva celda relleno sanitario</t>
        </r>
      </text>
    </comment>
    <comment ref="AE165" authorId="7">
      <text>
        <r>
          <rPr>
            <b/>
            <sz val="9"/>
            <color indexed="81"/>
            <rFont val="Tahoma"/>
            <family val="2"/>
          </rPr>
          <t>Viky gonzalez Melendez:</t>
        </r>
        <r>
          <rPr>
            <sz val="9"/>
            <color indexed="81"/>
            <rFont val="Tahoma"/>
            <family val="2"/>
          </rPr>
          <t xml:space="preserve">
Reportada para el diselo nueva celda</t>
        </r>
      </text>
    </comment>
    <comment ref="AL165" authorId="7">
      <text>
        <r>
          <rPr>
            <b/>
            <sz val="9"/>
            <color indexed="81"/>
            <rFont val="Tahoma"/>
            <family val="2"/>
          </rPr>
          <t>Viky gonzalez Melendez:</t>
        </r>
        <r>
          <rPr>
            <sz val="9"/>
            <color indexed="81"/>
            <rFont val="Tahoma"/>
            <family val="2"/>
          </rPr>
          <t xml:space="preserve">
No se conoce el numero de predios</t>
        </r>
      </text>
    </comment>
    <comment ref="BX165" authorId="7">
      <text>
        <r>
          <rPr>
            <b/>
            <sz val="9"/>
            <color indexed="81"/>
            <rFont val="Tahoma"/>
            <family val="2"/>
          </rPr>
          <t>Viky gonzalez Melendez:</t>
        </r>
        <r>
          <rPr>
            <sz val="9"/>
            <color indexed="81"/>
            <rFont val="Tahoma"/>
            <family val="2"/>
          </rPr>
          <t xml:space="preserve">
Ya no se cuenta con {area en el sitio actual de operación</t>
        </r>
      </text>
    </comment>
    <comment ref="DB165" authorId="13">
      <text>
        <r>
          <rPr>
            <b/>
            <sz val="9"/>
            <color indexed="81"/>
            <rFont val="Tahoma"/>
            <family val="2"/>
          </rPr>
          <t>Yarleny:</t>
        </r>
        <r>
          <rPr>
            <sz val="9"/>
            <color indexed="81"/>
            <rFont val="Tahoma"/>
            <family val="2"/>
          </rPr>
          <t xml:space="preserve">
Lo realizan personas informales y no hay datos de esta actividad</t>
        </r>
      </text>
    </comment>
    <comment ref="DM165" authorId="13">
      <text>
        <r>
          <rPr>
            <b/>
            <sz val="9"/>
            <color indexed="81"/>
            <rFont val="Tahoma"/>
            <family val="2"/>
          </rPr>
          <t>Yarleny:</t>
        </r>
        <r>
          <rPr>
            <sz val="9"/>
            <color indexed="81"/>
            <rFont val="Tahoma"/>
            <family val="2"/>
          </rPr>
          <t xml:space="preserve">
Está en proyecto para conformarsen luego de recibir el curso que les está dictando el SENA y con el apoyo de la ESP</t>
        </r>
      </text>
    </comment>
    <comment ref="DN165" authorId="13">
      <text>
        <r>
          <rPr>
            <b/>
            <sz val="9"/>
            <color indexed="81"/>
            <rFont val="Tahoma"/>
            <family val="2"/>
          </rPr>
          <t>Yarleny:</t>
        </r>
        <r>
          <rPr>
            <sz val="9"/>
            <color indexed="81"/>
            <rFont val="Tahoma"/>
            <family val="2"/>
          </rPr>
          <t xml:space="preserve">
La Tecnologa que está impulsando esta propuesta que es contratada por la ESP</t>
        </r>
      </text>
    </comment>
  </commentList>
</comments>
</file>

<file path=xl/sharedStrings.xml><?xml version="1.0" encoding="utf-8"?>
<sst xmlns="http://schemas.openxmlformats.org/spreadsheetml/2006/main" count="9998" uniqueCount="1863">
  <si>
    <t>PGIRS</t>
  </si>
  <si>
    <t xml:space="preserve">POBLACIoN DANE 2005 </t>
  </si>
  <si>
    <t>POBLACION REPORTADA PGIRS</t>
  </si>
  <si>
    <t>INFORMACION_GENERAL_MUNICIPIO</t>
  </si>
  <si>
    <t>GENERACION_DE_RESIDUOS</t>
  </si>
  <si>
    <t>Prestación del servicio de aseo</t>
  </si>
  <si>
    <t>INFORMACION_GENERAL_DEL_SISTEMA_DE_DISPOSICIoN_FINAL</t>
  </si>
  <si>
    <t>ESTADO_LEGAL_DEL_SISTEMA_DE_DISPOSICIoN_FINAL</t>
  </si>
  <si>
    <t>DISPOSICIÓN FINAL</t>
  </si>
  <si>
    <t>APROVECHAMIENTO DE RESIDUOS</t>
  </si>
  <si>
    <t>Municipio</t>
  </si>
  <si>
    <t>Direccion Territorial</t>
  </si>
  <si>
    <t>Tiene PGIRS</t>
  </si>
  <si>
    <t>Tipo_Dcto que Adopta el PGIRS</t>
  </si>
  <si>
    <t>Numero Dcto que Adopta el PGIRS</t>
  </si>
  <si>
    <t>Fecha de Adopcion PGIRS (dd/mm/aa)</t>
  </si>
  <si>
    <t>Fecha Entrega PGIRS (dd/mm/aa)</t>
  </si>
  <si>
    <t>Radicado</t>
  </si>
  <si>
    <t>Actualización PGIRS</t>
  </si>
  <si>
    <t>actualizacion decreto</t>
  </si>
  <si>
    <t>Comparendo ambiental</t>
  </si>
  <si>
    <t>Poblacion Urbana (Hab) DANE 2005</t>
  </si>
  <si>
    <t>Resto de poblacion (Hab) DANE 2005</t>
  </si>
  <si>
    <t>Poblacion Total (Hab) DANE 2005</t>
  </si>
  <si>
    <t>Poblacion Urbana (Hab) PGIRS</t>
  </si>
  <si>
    <t>Poblacion Rural (Hab) PGIRS</t>
  </si>
  <si>
    <t>Fuente informacion Poblacion PGIRS</t>
  </si>
  <si>
    <t>Poblacion Total (Hab) PGIRS</t>
  </si>
  <si>
    <t>Area urbana (Km2)</t>
  </si>
  <si>
    <t>Area total (Km2)</t>
  </si>
  <si>
    <t>Total de viviendas (v)</t>
  </si>
  <si>
    <t>Total de predios (V)</t>
  </si>
  <si>
    <t>Residuos solidos generados (Ton/mes)</t>
  </si>
  <si>
    <t>Organicos generados (ton/mes)</t>
  </si>
  <si>
    <t>Organicos generados (%)</t>
  </si>
  <si>
    <t>Inorganicos generados (Ton/mes)</t>
  </si>
  <si>
    <t>Inorganicos generados (%)</t>
  </si>
  <si>
    <t>Inservibles generados (Ton/mes)</t>
  </si>
  <si>
    <t>PPC Urbana (Kg/hab.dia)</t>
  </si>
  <si>
    <t>Prestador del Servicio de Aseo</t>
  </si>
  <si>
    <t>Nombre del Operadordel Servicio de Aseo</t>
  </si>
  <si>
    <t>Tipo de vehiculo de recoleccion</t>
  </si>
  <si>
    <t>Residuos solidos urbanos recolectados (Ton/mes)</t>
  </si>
  <si>
    <t>Residuos solidos urbanos dispuestos (Ton/mes)</t>
  </si>
  <si>
    <t>Predios urbanos atendidos con el servicio de R&amp;T</t>
  </si>
  <si>
    <t>Predios rurales atendidos con el servicio de R&amp;T</t>
  </si>
  <si>
    <t>Predios totales atendidos con el servicio de R&amp;T</t>
  </si>
  <si>
    <t>Poblacion urbana atendida</t>
  </si>
  <si>
    <t>Cobertura urbana en R&amp;T  (%)</t>
  </si>
  <si>
    <t>Numero de operarios en R&amp;T (ORT)</t>
  </si>
  <si>
    <t>Existe Ruta de recoleccion selectiva</t>
  </si>
  <si>
    <t>Como realiza la recolección</t>
  </si>
  <si>
    <t>Usuarios totales facturados</t>
  </si>
  <si>
    <t>Hay estudio de costos y tarifas aprobado por la CRA (2005)</t>
  </si>
  <si>
    <t>Tiene Fondo de Solidadridad y Redistribucion de ingreso creado</t>
  </si>
  <si>
    <t>Tiene Fondo de Solidadridad y Redistribucion de ingreso operando (2005)</t>
  </si>
  <si>
    <t>Se presta el servicio de Aseo en la zona rural</t>
  </si>
  <si>
    <t>Numero de operarios barrido vias (OBL)</t>
  </si>
  <si>
    <t>Longitud vias que demandan barrido (Km.) LTV</t>
  </si>
  <si>
    <t>Longitud vias con servicio de barrido (Km) LTBL</t>
  </si>
  <si>
    <t>Cobertura Barrido (%)</t>
  </si>
  <si>
    <t>Tipo de Sistema de Disposicion Final</t>
  </si>
  <si>
    <t>Ubicación del sitio de Disposicion Final</t>
  </si>
  <si>
    <t>Opera el Sitio de Diposicion Final</t>
  </si>
  <si>
    <t>Nombre del sitio de disposicion final</t>
  </si>
  <si>
    <t>Dist del sitio de Disp Final al Casco Urbano (Km)</t>
  </si>
  <si>
    <t>Mpio Disposicion</t>
  </si>
  <si>
    <t>Dispone en el propio Mpio</t>
  </si>
  <si>
    <t>Coordenada X</t>
  </si>
  <si>
    <t>Coordenada Y</t>
  </si>
  <si>
    <t>Coordenada z msnm</t>
  </si>
  <si>
    <t>Propietario del sitio de dsiposicion</t>
  </si>
  <si>
    <t>Tenencia del sitio de disposicion</t>
  </si>
  <si>
    <t>Uso Suelo sitio de disposicion según POT</t>
  </si>
  <si>
    <t>El uso del suelo es Compatib con POT</t>
  </si>
  <si>
    <t>Expediente Licencia Ambiental</t>
  </si>
  <si>
    <t>Posee Licencia Ambiental</t>
  </si>
  <si>
    <t>El sitio de dsiposicion final tiene PMA</t>
  </si>
  <si>
    <t>N° Licencia Ambiental o PMA</t>
  </si>
  <si>
    <t>Fecha expedicion Licencia o PMA (DD/MM/AA)</t>
  </si>
  <si>
    <t>Fecha ultima expedicion Licencia o PMA</t>
  </si>
  <si>
    <t>Año expedicion Licencia Ambiental</t>
  </si>
  <si>
    <t xml:space="preserve">Vigencia de la licencia o PMA (En Años)
Vida util total </t>
  </si>
  <si>
    <t>Vida util total  (en m3)</t>
  </si>
  <si>
    <t>Año de Inicio Operación del sitio de dsiposicion final</t>
  </si>
  <si>
    <t>Fecha de Cierre del sistema (MM/AA)</t>
  </si>
  <si>
    <t>Vida util disponible del proyecto según Licencia o PMA</t>
  </si>
  <si>
    <t>vida util de la plataforma actual (años)</t>
  </si>
  <si>
    <t>vida util de la plataforma actual (m3)</t>
  </si>
  <si>
    <t>Expediente sancionatorio y Requerimientos</t>
  </si>
  <si>
    <t>ULTIMO INFORME CONTROL Y SEGUIMIENTO</t>
  </si>
  <si>
    <t>Tipo de conformacion de las celdas</t>
  </si>
  <si>
    <t>area Total del lote m2</t>
  </si>
  <si>
    <t xml:space="preserve">area utilizable   m2 </t>
  </si>
  <si>
    <t>area operativa m2</t>
  </si>
  <si>
    <t>El sitio de disposicion final posee celda de seguridad para residuos hospitalarios</t>
  </si>
  <si>
    <t>La celda de seguridad cuenta con autorizacion ambiental</t>
  </si>
  <si>
    <t>El sitio de disposicion final posee Cierre Perimetral</t>
  </si>
  <si>
    <t>El sitio de disposicion final posee Impermeabilizacion de fondo</t>
  </si>
  <si>
    <t>El sitio de disposicion final posee Manejo Lixiviados</t>
  </si>
  <si>
    <t>Estado de Operacion del sistema de lixiviados</t>
  </si>
  <si>
    <t>hay Manejo de Aguas lluvias en el sitio de DF</t>
  </si>
  <si>
    <t>El sitio de disposicion final Posee sistema de Manejo Aguas residuales</t>
  </si>
  <si>
    <t>El sitio de disposicion final realiza Manejo Gases</t>
  </si>
  <si>
    <t>Estado operacion</t>
  </si>
  <si>
    <t xml:space="preserve">Frecuencia de Cobertura de residuos </t>
  </si>
  <si>
    <t>El sistema de disposicion final realiza Compactacion</t>
  </si>
  <si>
    <t>Distancia a fuentes de agua (m)</t>
  </si>
  <si>
    <t xml:space="preserve">Distancia a viviendas (m) </t>
  </si>
  <si>
    <t>Posse sitios adicionales propuestos para disposicion final de residuos solidos</t>
  </si>
  <si>
    <t>Numero de sitios adicionales propuestos para disposicion final</t>
  </si>
  <si>
    <t>Estos sitios estan contemplados en los POT</t>
  </si>
  <si>
    <t>La inclusion de el o los lotes en el POT se realizo segun los parametros del decreto 838 de 2005</t>
  </si>
  <si>
    <t>Reciclaje</t>
  </si>
  <si>
    <t xml:space="preserve">Maquinaria </t>
  </si>
  <si>
    <t>aprovechamiento de organicos</t>
  </si>
  <si>
    <t>Maquinaria</t>
  </si>
  <si>
    <t>Materia aprovechado 
(Ton/mes)</t>
  </si>
  <si>
    <t>Material organico aprovechado (ton/mes)</t>
  </si>
  <si>
    <t>M.O aprovechado (%)</t>
  </si>
  <si>
    <t>Sistema de Tratamiento Organicos</t>
  </si>
  <si>
    <t>Material inorganico aprovechado (Ton/mes)</t>
  </si>
  <si>
    <t>Material inorganico aprovechado (%)</t>
  </si>
  <si>
    <t>Lugar de comercializacion del reciclaje</t>
  </si>
  <si>
    <t>Organizaciones dedicadas al reciclaje</t>
  </si>
  <si>
    <t>Empleos formales (n)</t>
  </si>
  <si>
    <t>Empleos totales en el Manejo de organicos e inorganicos (N)</t>
  </si>
  <si>
    <t>Empleos formales en reciclaje (%)</t>
  </si>
  <si>
    <t>Barbosa</t>
  </si>
  <si>
    <t>Aburra Norte</t>
  </si>
  <si>
    <t>Bello</t>
  </si>
  <si>
    <t>Copacabana</t>
  </si>
  <si>
    <t>Girardota</t>
  </si>
  <si>
    <t>Medellin</t>
  </si>
  <si>
    <t>Amaga</t>
  </si>
  <si>
    <t>Aburra Sur</t>
  </si>
  <si>
    <t>Angelopolis</t>
  </si>
  <si>
    <t>Armenia</t>
  </si>
  <si>
    <t>Caldas</t>
  </si>
  <si>
    <t>Envigado</t>
  </si>
  <si>
    <t>Heliconia</t>
  </si>
  <si>
    <t>Itagui</t>
  </si>
  <si>
    <t>La Estrella</t>
  </si>
  <si>
    <t>Sabaneta</t>
  </si>
  <si>
    <t>Titiribi</t>
  </si>
  <si>
    <t>Caramanta</t>
  </si>
  <si>
    <t>Cartama</t>
  </si>
  <si>
    <t>Fredonia</t>
  </si>
  <si>
    <t>Jerico</t>
  </si>
  <si>
    <t>La Pintada</t>
  </si>
  <si>
    <t>Montebello</t>
  </si>
  <si>
    <t>Pueblorrico</t>
  </si>
  <si>
    <t>Santa Barbara</t>
  </si>
  <si>
    <t>Tamesis</t>
  </si>
  <si>
    <t>Tarso</t>
  </si>
  <si>
    <t>Valparaiso</t>
  </si>
  <si>
    <t>Venecia</t>
  </si>
  <si>
    <t>Andes</t>
  </si>
  <si>
    <t>Citara</t>
  </si>
  <si>
    <t>Betania</t>
  </si>
  <si>
    <t>Betulia</t>
  </si>
  <si>
    <t>Ciudad Bolivar</t>
  </si>
  <si>
    <t>Concordia</t>
  </si>
  <si>
    <t>Hispania</t>
  </si>
  <si>
    <t>Jardin</t>
  </si>
  <si>
    <t>Salgar</t>
  </si>
  <si>
    <t>Anza</t>
  </si>
  <si>
    <t>Hevexicos</t>
  </si>
  <si>
    <t>Buritica</t>
  </si>
  <si>
    <t>Caicedo</t>
  </si>
  <si>
    <t>Ebejico</t>
  </si>
  <si>
    <t>Liborina</t>
  </si>
  <si>
    <t>Olaya</t>
  </si>
  <si>
    <t>Sabanalarga</t>
  </si>
  <si>
    <t>San Jeronimo</t>
  </si>
  <si>
    <t>Santa Fe de Antioquia</t>
  </si>
  <si>
    <t>Sopetran</t>
  </si>
  <si>
    <t>Caceres</t>
  </si>
  <si>
    <t>Panzenu</t>
  </si>
  <si>
    <t>Caucasia</t>
  </si>
  <si>
    <t>El Bagre</t>
  </si>
  <si>
    <t>Nechi</t>
  </si>
  <si>
    <t>Taraza</t>
  </si>
  <si>
    <t>Valdivia</t>
  </si>
  <si>
    <t>Zaragoza</t>
  </si>
  <si>
    <t>Angostura</t>
  </si>
  <si>
    <t>Tahamies</t>
  </si>
  <si>
    <t>Anori</t>
  </si>
  <si>
    <t>Belmira</t>
  </si>
  <si>
    <t>Briceño</t>
  </si>
  <si>
    <t>Campamento</t>
  </si>
  <si>
    <t>Carolina del Principe</t>
  </si>
  <si>
    <t>Don Matias</t>
  </si>
  <si>
    <t>Entrerrios</t>
  </si>
  <si>
    <t>Gomez Plata</t>
  </si>
  <si>
    <t>Guadalupe</t>
  </si>
  <si>
    <t>Ituango</t>
  </si>
  <si>
    <t>San Andres de Cuerquia</t>
  </si>
  <si>
    <t>San Jose de La Montaña</t>
  </si>
  <si>
    <t>San Pedro de Los Milagros</t>
  </si>
  <si>
    <t>Santa Rosa de Osos</t>
  </si>
  <si>
    <t>Toledo</t>
  </si>
  <si>
    <t>Yarumal</t>
  </si>
  <si>
    <t>Amalfi</t>
  </si>
  <si>
    <t>Zenufana</t>
  </si>
  <si>
    <t>Caracoli</t>
  </si>
  <si>
    <t>Cisneros</t>
  </si>
  <si>
    <t>Maceo</t>
  </si>
  <si>
    <t>Puerto Berrio</t>
  </si>
  <si>
    <t>Puerto Nare</t>
  </si>
  <si>
    <t>Remedios</t>
  </si>
  <si>
    <t>Segovia</t>
  </si>
  <si>
    <t>Vegachi</t>
  </si>
  <si>
    <t>Yali</t>
  </si>
  <si>
    <t>Yolombo</t>
  </si>
  <si>
    <t>Yondo</t>
  </si>
  <si>
    <t>Suministrada por Corantioquia en 2013</t>
  </si>
  <si>
    <t>Si</t>
  </si>
  <si>
    <t>Resolucion</t>
  </si>
  <si>
    <t>1295</t>
  </si>
  <si>
    <t>62-2155</t>
  </si>
  <si>
    <t>N/A</t>
  </si>
  <si>
    <t>014 del 09 de Julio de 2010</t>
  </si>
  <si>
    <t>Otros</t>
  </si>
  <si>
    <t>Compactador</t>
  </si>
  <si>
    <t>No</t>
  </si>
  <si>
    <t>SI</t>
  </si>
  <si>
    <t>ND</t>
  </si>
  <si>
    <t>Relleno Sanitario</t>
  </si>
  <si>
    <t>Vereda La Pradera</t>
  </si>
  <si>
    <t>Parque Ambiental "La Pradera"</t>
  </si>
  <si>
    <t>DonMatias</t>
  </si>
  <si>
    <t>6º 31' 28,44''</t>
  </si>
  <si>
    <t>75º 15' 23,04''</t>
  </si>
  <si>
    <t>Propietario</t>
  </si>
  <si>
    <t>Rural</t>
  </si>
  <si>
    <t>130TH3-2002-2</t>
  </si>
  <si>
    <t xml:space="preserve">Si </t>
  </si>
  <si>
    <t>5288/7998</t>
  </si>
  <si>
    <t>03/07/2002
2006</t>
  </si>
  <si>
    <t xml:space="preserve">Constancia para modificar licencia ambiental por aumento de vida util de vaso d ela musica130TH-1203-50/ 7 MARZO 2012 </t>
  </si>
  <si>
    <t>Combinado</t>
  </si>
  <si>
    <t>NA</t>
  </si>
  <si>
    <t>Laguna de oxidacion</t>
  </si>
  <si>
    <t>Funciona</t>
  </si>
  <si>
    <t>Pozo septico + FAFA + campo de infiltracion</t>
  </si>
  <si>
    <t>Diaria</t>
  </si>
  <si>
    <t>Mecanica</t>
  </si>
  <si>
    <t>Ninguna</t>
  </si>
  <si>
    <t>Ninguno</t>
  </si>
  <si>
    <t>BARBOSA</t>
  </si>
  <si>
    <t>REMOS Y REDES COOPERATIVA DE RECUPERADORES ASOCIADOS REACOOP</t>
  </si>
  <si>
    <t>1126</t>
  </si>
  <si>
    <t>810-15633</t>
  </si>
  <si>
    <t>002 del 28 de febrero de 2010</t>
  </si>
  <si>
    <t>INTERASEO</t>
  </si>
  <si>
    <t>Compactadores</t>
  </si>
  <si>
    <t>Bodega de reciclaje actualmente funcionando</t>
  </si>
  <si>
    <t>MEDELLiN</t>
  </si>
  <si>
    <t>EXISTE</t>
  </si>
  <si>
    <t>Actualización 2014
Convenio 1159</t>
  </si>
  <si>
    <t>177</t>
  </si>
  <si>
    <t>64-5910</t>
  </si>
  <si>
    <t>008 del 31 de diciembre de 2009</t>
  </si>
  <si>
    <t>Copaseo - Interaseo</t>
  </si>
  <si>
    <t/>
  </si>
  <si>
    <t>no</t>
  </si>
  <si>
    <t>Algunos colegios realizan compostaje</t>
  </si>
  <si>
    <t>RECICOOP</t>
  </si>
  <si>
    <t>1197</t>
  </si>
  <si>
    <t>512-23314</t>
  </si>
  <si>
    <t>Decreto 034 del 08 de junio de 2009</t>
  </si>
  <si>
    <t>Giraseo - Interaseo</t>
  </si>
  <si>
    <t>Tiene ruta selectiva 
W: Reciclaje
J: Organico
L-S: Ordinario</t>
  </si>
  <si>
    <t>Compostera (36 m2)</t>
  </si>
  <si>
    <t>AMURAF, RAMGIR Y COOGIRAR</t>
  </si>
  <si>
    <t>Decreto</t>
  </si>
  <si>
    <t>1906</t>
  </si>
  <si>
    <t>NO REPORTA</t>
  </si>
  <si>
    <t>DANE</t>
  </si>
  <si>
    <t>Volq + compact</t>
  </si>
  <si>
    <t>El municipio realiza la recoleccion de inservible 2 veces/semana, los recuperadores realizan recioleccion diaria por sectores</t>
  </si>
  <si>
    <t>CORREGIMIENTO DE ALTAVISTA, SANTA ELENA, SAN ANTONIO DE PRADO, SAN CRISToBAL, SAN SEBASTIaN DE PALMITAS</t>
  </si>
  <si>
    <t>6,2 millones de m3</t>
  </si>
  <si>
    <t>La vida util del relleno no esta dado en tiempo sino en metros 3y la capacidad aumenta a medida que el rendimiento del vaso mejore.</t>
  </si>
  <si>
    <t>Posee 3 bodegas de reciclaje</t>
  </si>
  <si>
    <t>en todas tiene bascula+compactadora</t>
  </si>
  <si>
    <t>Posee composteras en 4  coregimientos todas estan funcionando.</t>
  </si>
  <si>
    <t>Picadora de organicos + bascula+motocarro</t>
  </si>
  <si>
    <t>Compost</t>
  </si>
  <si>
    <t xml:space="preserve">A RECICLAR, RECUPERAR, FUNDACIoN CODESARROLLO, RECICLEMOS, </t>
  </si>
  <si>
    <t>512-23666</t>
  </si>
  <si>
    <t>NO</t>
  </si>
  <si>
    <t>009 del 08 de agosto de 2009</t>
  </si>
  <si>
    <t>Municipal</t>
  </si>
  <si>
    <t>Ruta de inservible y ruta de organicos</t>
  </si>
  <si>
    <t xml:space="preserve">CORREGIMIENTOS </t>
  </si>
  <si>
    <t>Veredas La Chorrera y Monteadentro</t>
  </si>
  <si>
    <t>Centro Industrial del Sur "El Guacal"</t>
  </si>
  <si>
    <t>130OJ3-2004-3</t>
  </si>
  <si>
    <t>Resolucion 7529</t>
  </si>
  <si>
    <t>Trinchera</t>
  </si>
  <si>
    <t>Otro</t>
  </si>
  <si>
    <t>Cada recuperador cuenta con bodega</t>
  </si>
  <si>
    <t>Compostera 1200m2 (Actualmente funcionando)</t>
  </si>
  <si>
    <t>NO EXISTE</t>
  </si>
  <si>
    <t>62-2669</t>
  </si>
  <si>
    <t>Planeacion</t>
  </si>
  <si>
    <t>Muncipio</t>
  </si>
  <si>
    <t>Volqueta</t>
  </si>
  <si>
    <t xml:space="preserve">Tiene ruta seletiva </t>
  </si>
  <si>
    <t xml:space="preserve">CERCA A LA ViA </t>
  </si>
  <si>
    <t>Vereda San Isidro</t>
  </si>
  <si>
    <t>Relleno Sanitario de Angelopolis</t>
  </si>
  <si>
    <t>E1150200</t>
  </si>
  <si>
    <t>N1166771</t>
  </si>
  <si>
    <t>Particular</t>
  </si>
  <si>
    <t>Arrendatario</t>
  </si>
  <si>
    <t>130AS3-2004-5</t>
  </si>
  <si>
    <t>130AS-2875</t>
  </si>
  <si>
    <t>Pozo septico</t>
  </si>
  <si>
    <t>Manual</t>
  </si>
  <si>
    <t>Bodega de reciclaje actualmente funcionando(12*20 m2)</t>
  </si>
  <si>
    <t>compactadora</t>
  </si>
  <si>
    <t>GOFAURAN, GRUPO OPERATIVO FEMENINO</t>
  </si>
  <si>
    <t>511-22892</t>
  </si>
  <si>
    <t>SISBEN</t>
  </si>
  <si>
    <t xml:space="preserve">VEREDAS ENSENILLAL, EL SOCORRO, FILO SECO, LA PESCADORA, LA QUIEBRA, PALMICHAL Y EL CORREGIMIENTO DE LA HERRADURA </t>
  </si>
  <si>
    <t>130AS-1202-10217 /29FEB2012</t>
  </si>
  <si>
    <t>(El Guacal) Se cuenta con una planta de Biodiesel y Etanol.</t>
  </si>
  <si>
    <t>(El Guacal) Picadora de organicos + Bascula</t>
  </si>
  <si>
    <t>Compost + Lombricultivo</t>
  </si>
  <si>
    <t>PARTICULAR</t>
  </si>
  <si>
    <t>764</t>
  </si>
  <si>
    <t>512-23585</t>
  </si>
  <si>
    <t>Acuerdo 002del 28 de Feb de 2011</t>
  </si>
  <si>
    <t>NO TIENE</t>
  </si>
  <si>
    <t xml:space="preserve">Se realiza la ruta el de inservible y los recuperadores realizan la recoleccion de reciclaje </t>
  </si>
  <si>
    <t>Pendiente o terrazeo</t>
  </si>
  <si>
    <t>650</t>
  </si>
  <si>
    <t>512-23378</t>
  </si>
  <si>
    <t>020 del 04 de junio de 2009 y Decreto 007 del 24 de febrero de 2010</t>
  </si>
  <si>
    <t>Enviaseo</t>
  </si>
  <si>
    <t>El Municipio realiza la ruta de inservibles y la PREAMBIENTAL realiza la recoleccion de reciclaje</t>
  </si>
  <si>
    <t>VEREDAS PALMAS, ESCOBERO, SANTA CATALINA, PERICO, VALLANO Y PANTANILLO.</t>
  </si>
  <si>
    <t>Veredas La Chorrera y Monteadentro (Heliconia)</t>
  </si>
  <si>
    <t>No dispone en su municipio pero el relleno es propiedad de envigado</t>
  </si>
  <si>
    <t>130AS-1202-10217 /29 FEB2012</t>
  </si>
  <si>
    <t>En el municipio posee bodega de la Preambiental</t>
  </si>
  <si>
    <t>Compostera de 6800 m2</t>
  </si>
  <si>
    <t>picadora</t>
  </si>
  <si>
    <t>PREAMBIENTAL</t>
  </si>
  <si>
    <t>085</t>
  </si>
  <si>
    <t>73-2870</t>
  </si>
  <si>
    <t>012 del 28 de agosto de 201</t>
  </si>
  <si>
    <t>2242</t>
  </si>
  <si>
    <t>63-5516</t>
  </si>
  <si>
    <t>004 del 05 de mayo de 2009 y 006 del 08 de noviembre de 2010</t>
  </si>
  <si>
    <t>No hay ruta selectiva</t>
  </si>
  <si>
    <t>Ningunadel municipio
Informales pero no hay dato</t>
  </si>
  <si>
    <t>Ninguna del Municipio
Se instalaron 15 composteras comopactas en unidades cerradas (py piloto)</t>
  </si>
  <si>
    <t>980</t>
  </si>
  <si>
    <t>003 del 16 de julio de 2010 y Decreto 013 del 28 de enero de 2011</t>
  </si>
  <si>
    <t>9380</t>
  </si>
  <si>
    <t>64-6753</t>
  </si>
  <si>
    <t>028 del 27 de noviembre de 2009 y Decreto 327 del 26 de octubre de 2010</t>
  </si>
  <si>
    <t>Los miercoles realizan la recoleccion del reciclaje.</t>
  </si>
  <si>
    <t>Bodega de almacenamiento</t>
  </si>
  <si>
    <t>convenio con el AMVA donde se implementaron 42 minicomposteras (urbana y rural)</t>
  </si>
  <si>
    <t>ninguna</t>
  </si>
  <si>
    <t>No se tiene el dato</t>
  </si>
  <si>
    <t>Grupo de recuperadores informales</t>
  </si>
  <si>
    <t>512-23428</t>
  </si>
  <si>
    <t>020 del 18 de noviembre de 2009</t>
  </si>
  <si>
    <t xml:space="preserve"> 3 CORREGIMIENTOS Y 2 VEREDAS</t>
  </si>
  <si>
    <t>bodega de reciclaje Actualmente esta funcionando.</t>
  </si>
  <si>
    <t>prensa, Pica plastico y pica vidrio. Actualmente esta funcionando.</t>
  </si>
  <si>
    <t>(Titiribi) Cuenta con una compostera pero actualmente no funciona.</t>
  </si>
  <si>
    <t>511-22776</t>
  </si>
  <si>
    <t>Acuerdo No. 004 del 28 de febrero de 2010</t>
  </si>
  <si>
    <t>Vereda Peladeros</t>
  </si>
  <si>
    <t>El Jardin</t>
  </si>
  <si>
    <t>5º 33' 21''</t>
  </si>
  <si>
    <t>75º 38' 12,4''</t>
  </si>
  <si>
    <t>130CA3-1997-607</t>
  </si>
  <si>
    <t xml:space="preserve">130CA-2446 </t>
  </si>
  <si>
    <t>Acto administrativo 130CA-1202-11036
Se requiere al Municipio : caracterizacion, levantar chimeneas y campañas de educacion</t>
  </si>
  <si>
    <t>Recirculacion</t>
  </si>
  <si>
    <t xml:space="preserve">Bodega de Reciclaje operando actualmente </t>
  </si>
  <si>
    <t>bascula+compactadora</t>
  </si>
  <si>
    <t>Picadora de organicos</t>
  </si>
  <si>
    <t>ECOREGIoN</t>
  </si>
  <si>
    <t>GRUPO AMUCAR, NO LEGALMENTE CONSTITUIDO.</t>
  </si>
  <si>
    <t>512-23432</t>
  </si>
  <si>
    <t>004 del 25 de febrero de 2010 y Decreto 253 del 07 de noviembre de 2010</t>
  </si>
  <si>
    <t>Bodega de reciclaje</t>
  </si>
  <si>
    <t>Pic_plast+Prensa</t>
  </si>
  <si>
    <t>ECOREGIoN Y MEDELLiN</t>
  </si>
  <si>
    <t>ASOMUF</t>
  </si>
  <si>
    <t>Acuerdo</t>
  </si>
  <si>
    <t>512-23349</t>
  </si>
  <si>
    <t>02 del 02 de marzo de 2009</t>
  </si>
  <si>
    <t>Ruta selectiva</t>
  </si>
  <si>
    <t>No funciona</t>
  </si>
  <si>
    <t>Bodega en mamposteria (146 m2)</t>
  </si>
  <si>
    <t>Pic_plast+Pic_vidrio +Prensa+bascula</t>
  </si>
  <si>
    <t>compostera en funcionamiento (146 m2)</t>
  </si>
  <si>
    <t>medellin</t>
  </si>
  <si>
    <t>RECUPERADORES INDEPENDIENTES</t>
  </si>
  <si>
    <t>512-23286</t>
  </si>
  <si>
    <t>001 de febrero de 2010</t>
  </si>
  <si>
    <t>Ruta selectiva (organino, recicleble e inservible)</t>
  </si>
  <si>
    <t>SOLEN EL SECTOR LA BUCANA</t>
  </si>
  <si>
    <t>Kilometro 7 Via a la Vereda el Cedral Aguadas Caldas</t>
  </si>
  <si>
    <t>Relleno Sanitario "Los Eucaliptos"</t>
  </si>
  <si>
    <t>Aguadas Caldas</t>
  </si>
  <si>
    <t>Bodega en mamposteria (150 m2)</t>
  </si>
  <si>
    <t>compostera en funcionamiento (200 m2)</t>
  </si>
  <si>
    <t>AGUADAS CALDAS</t>
  </si>
  <si>
    <t>ASORCLAPI</t>
  </si>
  <si>
    <t>511-22835</t>
  </si>
  <si>
    <t>014 del 30 de noviembre de 2009</t>
  </si>
  <si>
    <t>Volquetas</t>
  </si>
  <si>
    <t>Bodega en mamposteria</t>
  </si>
  <si>
    <t>compostera en funcionamiento (126m2)</t>
  </si>
  <si>
    <t>Picadora de organicos + bascula</t>
  </si>
  <si>
    <t>ASOMUBELLO</t>
  </si>
  <si>
    <t>512-23088</t>
  </si>
  <si>
    <t>012 del 28 de agosto de 2010</t>
  </si>
  <si>
    <t>LUNES MATERIAL ORGANICO EN LA VOLQUETA, RECICLAJE COMERCIAL MARTES Y JUEVES EN LA MAÑANA, MARTES EN LA TARDE Y MIERCOLES EN LA MAÑANA RECICLAJE RESIDENCIAL  LAS OPERARIAS DE RECICLAJE Y JUEVES INSERVIBLES EN LA VOLQUETA</t>
  </si>
  <si>
    <t>Vereda El Cedron</t>
  </si>
  <si>
    <t>La Trocha</t>
  </si>
  <si>
    <t>5º 48' 04''</t>
  </si>
  <si>
    <t>75º 49' 29''</t>
  </si>
  <si>
    <t>Proteccion</t>
  </si>
  <si>
    <t>130CA3-2005-8</t>
  </si>
  <si>
    <t>130CA-5039</t>
  </si>
  <si>
    <t>Según inform tecnico 130CA-1110-15202
Se recomienda iniciar tramite sancionatorio</t>
  </si>
  <si>
    <t>Lombricultivo funcionando</t>
  </si>
  <si>
    <t>Lombricultivo</t>
  </si>
  <si>
    <t>ECORREGIoN</t>
  </si>
  <si>
    <t>ASOMUPURI</t>
  </si>
  <si>
    <t>61-804</t>
  </si>
  <si>
    <t>038 del 26 de mayo de 2010</t>
  </si>
  <si>
    <t>Ruta selectiva (organino, reciclable e inservible)</t>
  </si>
  <si>
    <t>CORREGIMIENTOS DE DAMASCO Y  VERSALLES</t>
  </si>
  <si>
    <t>Compostera (no funciona)</t>
  </si>
  <si>
    <t>512-22962</t>
  </si>
  <si>
    <t>002 del 24 de mayo de 2010</t>
  </si>
  <si>
    <t>Vereda Rio Claro</t>
  </si>
  <si>
    <t>Santa Teresa</t>
  </si>
  <si>
    <t>5º 38' 58''</t>
  </si>
  <si>
    <t>75º 42' 18''</t>
  </si>
  <si>
    <t>130CA3-1996-24</t>
  </si>
  <si>
    <t>130CA-2191
130CA-5686</t>
  </si>
  <si>
    <t>Plan de abandono informes
130CA-1109-158
130CA-1203-564</t>
  </si>
  <si>
    <t>Pozo Septico</t>
  </si>
  <si>
    <t>Pozo septico + FAFA</t>
  </si>
  <si>
    <t>dia por medio</t>
  </si>
  <si>
    <t>Bodega</t>
  </si>
  <si>
    <t>Prensa</t>
  </si>
  <si>
    <t>ASOMUTAM</t>
  </si>
  <si>
    <t>511-22604</t>
  </si>
  <si>
    <t>002 del 20 de enero de 2011</t>
  </si>
  <si>
    <t>Vereda Cannan</t>
  </si>
  <si>
    <t>Relleno sanitario los Guayacanes</t>
  </si>
  <si>
    <t>130CA3-2009-7</t>
  </si>
  <si>
    <t>130CA-1104-6662</t>
  </si>
  <si>
    <t>130CA11046662. Abr. 7 de 2011</t>
  </si>
  <si>
    <t>Prensa(mal estado)</t>
  </si>
  <si>
    <t>ASOMUTAR</t>
  </si>
  <si>
    <t>62-2502</t>
  </si>
  <si>
    <t>007 del 31  de mayo de 2010</t>
  </si>
  <si>
    <t>SECTOR EL MURRAPAL</t>
  </si>
  <si>
    <t>Municipio de Manizales</t>
  </si>
  <si>
    <t>La Esmeralda</t>
  </si>
  <si>
    <t>Manizales</t>
  </si>
  <si>
    <t>No Tiene</t>
  </si>
  <si>
    <t>ASOCOMUNAL</t>
  </si>
  <si>
    <t>512-24210</t>
  </si>
  <si>
    <t>022 del 07 de septiembre de 2009 y  Decreto 021 del 06 de septiembre de 2010</t>
  </si>
  <si>
    <t>CORREGIMIENTO DE BOLOMBOLO</t>
  </si>
  <si>
    <t>Bodega de reciclaje (adecuación de una casa)</t>
  </si>
  <si>
    <t>Bascula</t>
  </si>
  <si>
    <t>EAT "MANOS ACTIVAS"</t>
  </si>
  <si>
    <t>512-23301</t>
  </si>
  <si>
    <t>022 del 31 de agosto de 2009 y Decreto 023 del 20 de febrero de 2010</t>
  </si>
  <si>
    <t>Empresa de Servicios Publicos de Andes</t>
  </si>
  <si>
    <t>Recoleccion de (reciclable, organico e inservible)</t>
  </si>
  <si>
    <t xml:space="preserve">TODOS LOS CORREGIMIENTOS </t>
  </si>
  <si>
    <t xml:space="preserve">Vereda Alto del Rayo </t>
  </si>
  <si>
    <t>Relleno Sanitario "Alto del Rayo"</t>
  </si>
  <si>
    <t>5º 39 29''</t>
  </si>
  <si>
    <t>75º 52' 5'</t>
  </si>
  <si>
    <t>Departamento</t>
  </si>
  <si>
    <t>Comodato</t>
  </si>
  <si>
    <t>130CI3-2010-2</t>
  </si>
  <si>
    <t xml:space="preserve">130CI 2253
130CI-6942
</t>
  </si>
  <si>
    <t>18/11/2003
27/10/2010</t>
  </si>
  <si>
    <t>Reportan que la plataforma tiene 3 años de vida util</t>
  </si>
  <si>
    <t>130CI-1203-16559 /7 MARZO 2012</t>
  </si>
  <si>
    <t>regular</t>
  </si>
  <si>
    <t>Bodega de Reciclaje operando actualmente</t>
  </si>
  <si>
    <t>Compostera actualmente funcionando360m2</t>
  </si>
  <si>
    <t>Bolejera y sertaneja</t>
  </si>
  <si>
    <t>GRUPO DE 7 PERSONAS, NO ESTA LEGALMENTE CONSTITUIDO</t>
  </si>
  <si>
    <t>512-25046</t>
  </si>
  <si>
    <t>014 del 13 de noviembre de 2010</t>
  </si>
  <si>
    <t>VEREDA SAN LUiS</t>
  </si>
  <si>
    <t>Vereda Las Mercedes, Sector La Quiebra</t>
  </si>
  <si>
    <t>Relleno Sanitario "Las Mercedes"</t>
  </si>
  <si>
    <t>130CI3-2001-67</t>
  </si>
  <si>
    <t>130CI 1943</t>
  </si>
  <si>
    <t>Bodega de reciclaje en zona urbana</t>
  </si>
  <si>
    <t>Compostera, funcionando regularmente (No Posee equipos)</t>
  </si>
  <si>
    <t>061</t>
  </si>
  <si>
    <t>512-23425</t>
  </si>
  <si>
    <t>003 del 02 de marzo de 2009</t>
  </si>
  <si>
    <t>SE HACE EL DIA LUNES LA RECOLECCIÒN DE INSERVIBLE Y ORGANICO Y EL JUEVES EL RECICLAJE Y ORGANICO DEL SECTOR COMERCIO.</t>
  </si>
  <si>
    <t>CORREGIMIENTO DE ALTAMIRA</t>
  </si>
  <si>
    <t xml:space="preserve">Vereda la Florida </t>
  </si>
  <si>
    <t>Relleno Sanitario "La Florida"</t>
  </si>
  <si>
    <t>E  1 122 317</t>
  </si>
  <si>
    <t>N 1 172 342</t>
  </si>
  <si>
    <t>130CI3-2001-71</t>
  </si>
  <si>
    <t>130CI 2254 y 5989
1112-7947</t>
  </si>
  <si>
    <t>18/11/2003
2/12/2011</t>
  </si>
  <si>
    <t xml:space="preserve">Se emitió Resolución que modifica Licencia Ambiental 130CI-1112-7947 del 02/12/2011
Solicitó visita a la Corporación para inspeccionar conjuntamente 3 lotes fuera de la vecindad del actual relleno (Informe técnico 130CI-1202-16474) </t>
  </si>
  <si>
    <t>130CI-1203-16634/ 26 MARZO 2012</t>
  </si>
  <si>
    <t xml:space="preserve">Bodega de Reciclaje operando actualmente en una zona critica por usos del suelo </t>
  </si>
  <si>
    <t>CONCORDIA Y BOLOMBOLO</t>
  </si>
  <si>
    <t>ASOMUBE</t>
  </si>
  <si>
    <t>512-23865</t>
  </si>
  <si>
    <t>si</t>
  </si>
  <si>
    <t>Acuerdo 002 mayo de 2009</t>
  </si>
  <si>
    <t>003 del 22 de mayo de 2010 y Decreto 0275 del 30 de 2010</t>
  </si>
  <si>
    <t>Ruta selectiva (inservibles, organico y reciclable)</t>
  </si>
  <si>
    <t>CORREGIMIENTOS CON CENTRO POBLADO (2)</t>
  </si>
  <si>
    <t>Vereda Buenavista, Sector Arenales</t>
  </si>
  <si>
    <t>Relleno Sanitario "Buenavista"</t>
  </si>
  <si>
    <t>130CI3-1999-32</t>
  </si>
  <si>
    <t>130CI-740</t>
  </si>
  <si>
    <t xml:space="preserve">Informe técnico 130CI-1203-16604 del 16/03/2012 
Actuación Proyectada (Sin Radicar)
</t>
  </si>
  <si>
    <t>130CI-1203-16604/16 MARZO 2012</t>
  </si>
  <si>
    <t>Bodega de Reciclaje operando actualmente (352 m2)</t>
  </si>
  <si>
    <t>bascula+compactador</t>
  </si>
  <si>
    <t xml:space="preserve">Compostera (296,78m2) actualmente funcionando </t>
  </si>
  <si>
    <t>molino triturador</t>
  </si>
  <si>
    <t>512-23752</t>
  </si>
  <si>
    <t>029 del 05 de diciembre de 2009</t>
  </si>
  <si>
    <t>POT</t>
  </si>
  <si>
    <t>Predio San Cayetano, Vereda Alto de Yarumal</t>
  </si>
  <si>
    <t>Granja Integral de Residuos Solidos</t>
  </si>
  <si>
    <t>1,130,500</t>
  </si>
  <si>
    <t>1,160,900</t>
  </si>
  <si>
    <t>130CI3-2000-35</t>
  </si>
  <si>
    <t>130CI 1652 y 8238</t>
  </si>
  <si>
    <t>130CI-1203-16619 del 23/03/2012 Concepto técnico para ampliar área con lote vecino al lote licenciado.</t>
  </si>
  <si>
    <t>130CI-1203-16615/22 MARZO 2012</t>
  </si>
  <si>
    <t xml:space="preserve">Bodega de Reciclaje operando actualmente en zona urbana </t>
  </si>
  <si>
    <t>Compostera actualmente funcionando (cuenta con un molino de trituracion)</t>
  </si>
  <si>
    <t>ASOMUCO</t>
  </si>
  <si>
    <t>512-23021</t>
  </si>
  <si>
    <t>001 del 06 de febrero de 2009</t>
  </si>
  <si>
    <t xml:space="preserve">Bodega de Reciclaje operando actualmente, la estructura es muy pequeña </t>
  </si>
  <si>
    <t>Compactadora+bascula</t>
  </si>
  <si>
    <t xml:space="preserve">Compostera actualmente funcionando </t>
  </si>
  <si>
    <t>COOPERATIVA DE MUJERES</t>
  </si>
  <si>
    <t>62-3349</t>
  </si>
  <si>
    <t>007 del 29 de mayo de 2010</t>
  </si>
  <si>
    <t>Bascula (descalibrada)</t>
  </si>
  <si>
    <t>Compostera actualmente funcionando</t>
  </si>
  <si>
    <t>ASOCIACIoN DE MUJERES</t>
  </si>
  <si>
    <t>512-24852</t>
  </si>
  <si>
    <t>045 del 06 de septiembre de 2010</t>
  </si>
  <si>
    <t>Recoleccion de reciclable e inservibley el organico lo llevan a l municipio de andes.</t>
  </si>
  <si>
    <t>Bodega de Reciclaje operando actualmente 200M2</t>
  </si>
  <si>
    <t>No tiene compostera pero el aprovechamiento de estos residuos lo realiza el municipio de andes</t>
  </si>
  <si>
    <t>MEDELLIN Y BOLOMBOLO</t>
  </si>
  <si>
    <t>512-24389</t>
  </si>
  <si>
    <t>Estan en proceso de actualización</t>
  </si>
  <si>
    <t>009 del 14 de mayo de 2010 (Objetado por la Juridica del Dpto.)</t>
  </si>
  <si>
    <t xml:space="preserve">CORREGIMIENTO GüINTAR </t>
  </si>
  <si>
    <t xml:space="preserve">Relleno sanitario </t>
  </si>
  <si>
    <t>0.5</t>
  </si>
  <si>
    <t>130HX3-2007-1</t>
  </si>
  <si>
    <t>130HX-7221</t>
  </si>
  <si>
    <t>05/02/2009
08/2011</t>
  </si>
  <si>
    <t xml:space="preserve">nforme técnico 130HX-1203-10389 de marzo 13 de 2012 aceptando el cumplimiento de las actividades del Plan de Manejo y establece nuevas recomendaciones.   </t>
  </si>
  <si>
    <t>130HX-1203-10389 /13 MARZO2012</t>
  </si>
  <si>
    <t>area</t>
  </si>
  <si>
    <t>Segunda etapa</t>
  </si>
  <si>
    <t>Bodega de reciclajeen mamposteria</t>
  </si>
  <si>
    <t>compostera</t>
  </si>
  <si>
    <t xml:space="preserve">MEDELLiN </t>
  </si>
  <si>
    <t>61-1370</t>
  </si>
  <si>
    <t>Acuerdo 004 del 28 de marzo de 2010</t>
  </si>
  <si>
    <t>no tiene</t>
  </si>
  <si>
    <t>004 del 28 de marzo de 2010</t>
  </si>
  <si>
    <t>recojen todo el material</t>
  </si>
  <si>
    <t>Cielo Abierto</t>
  </si>
  <si>
    <t>Relleno sanitario La curva</t>
  </si>
  <si>
    <t>6º 43'' 38''</t>
  </si>
  <si>
    <t>75º 54' 26''</t>
  </si>
  <si>
    <t>130HX7-1997-122</t>
  </si>
  <si>
    <t xml:space="preserve">130HX-5005 </t>
  </si>
  <si>
    <t>Actualmente cuentan con Lote para la construcción del Relleno de la localidad, con una área de 2,9 ha. No ha radicado solicitud de trámite de Licencia Ambiental. 
(4 plataformas)</t>
  </si>
  <si>
    <t>Intermitente</t>
  </si>
  <si>
    <t>Bodega de reciclaje que no se utiliza</t>
  </si>
  <si>
    <t>Compostera (Actualmente funcionando)</t>
  </si>
  <si>
    <t>EQUIPO RECICLADOR BURITICENSE</t>
  </si>
  <si>
    <t>015</t>
  </si>
  <si>
    <t>63-4402</t>
  </si>
  <si>
    <t xml:space="preserve">SI </t>
  </si>
  <si>
    <t>Decreto 129 de 24/06/2010</t>
  </si>
  <si>
    <t>116-7571 29/06/2011</t>
  </si>
  <si>
    <t>04 del 24 de mayo de 2010</t>
  </si>
  <si>
    <t>Via Anza</t>
  </si>
  <si>
    <t>Parque ecologico la libertad</t>
  </si>
  <si>
    <t xml:space="preserve"> 6° 24’ 26” </t>
  </si>
  <si>
    <t>75° 59’ 19”</t>
  </si>
  <si>
    <t>130HX3-2005-5</t>
  </si>
  <si>
    <t xml:space="preserve">130HX-2655
1106-5214 </t>
  </si>
  <si>
    <t>Acto Administrativo No. 130HX-1202-5696 de 01/02/2012, requiriendo al municipio medidas orientadas para la adecuada operación del relleno sanitario. 
(3 plataformas)</t>
  </si>
  <si>
    <t>130HX-1201-10211/16 ENERO 2012</t>
  </si>
  <si>
    <t xml:space="preserve">Bodega de reciclaje 20 m2actualmente funcionando </t>
  </si>
  <si>
    <t>Compostera 20 m2 (Actualmente funcionando)</t>
  </si>
  <si>
    <t>maquina trituradora</t>
  </si>
  <si>
    <t>ASERCAI</t>
  </si>
  <si>
    <t>59-18468</t>
  </si>
  <si>
    <t>002 del 18 de mayo de 2010</t>
  </si>
  <si>
    <t>CORREGIMIENTOS SEVILLA Y BRASILIA</t>
  </si>
  <si>
    <t>512-23322</t>
  </si>
  <si>
    <t>NO TIENE (el concejo no lo aprobo)</t>
  </si>
  <si>
    <t>SI, EN UN CORREGIMIENTO</t>
  </si>
  <si>
    <t>Vereda Miraflores</t>
  </si>
  <si>
    <t>Relleno sanitario "Miraflores"</t>
  </si>
  <si>
    <t>Privado</t>
  </si>
  <si>
    <t>130HX3-2009-6</t>
  </si>
  <si>
    <t>130HX-4659</t>
  </si>
  <si>
    <t xml:space="preserve">Con resolución130HX-4659 de 09/04/2010 por el cual se otorga Licencia Ambiental para un nuevo Relleno Sanitario en un área de 4,0 hectáreas contigua a la actual plataforma de disposición. Recibe residuos del municipio de Olaya. 
Empresa prestadora: Administración municipal de Liborina.  
</t>
  </si>
  <si>
    <t>130HX-1201-10204/ 17 ENERO 2012</t>
  </si>
  <si>
    <t xml:space="preserve">Posee bodega de reciclaje (165m2) </t>
  </si>
  <si>
    <t>pica vidrio, Bascula y compactadora operando.</t>
  </si>
  <si>
    <t>compostera de 28 m2</t>
  </si>
  <si>
    <t>trituradora</t>
  </si>
  <si>
    <t>Compostera</t>
  </si>
  <si>
    <t>HAY NO LEGALMENTE CONSTITUIDA</t>
  </si>
  <si>
    <t>34A</t>
  </si>
  <si>
    <t>512-24693</t>
  </si>
  <si>
    <t>CORREGIMIENTOS DE SUCRE Y LLANADAS</t>
  </si>
  <si>
    <t>6º 36' 53,84''</t>
  </si>
  <si>
    <t>75º 48' 36,28''</t>
  </si>
  <si>
    <t>511-21279</t>
  </si>
  <si>
    <t>002 del 26 de febrero de 2010</t>
  </si>
  <si>
    <t xml:space="preserve">VEREDAS PORTACHUELO, LA FLORESTA, MACHADO, LA SABANA, LA ERMITA Y EL JUNCO  </t>
  </si>
  <si>
    <t>Vereda El Junco, paraje el Junquito</t>
  </si>
  <si>
    <t>Relleno sanitario "El Junquito"</t>
  </si>
  <si>
    <t xml:space="preserve">6º51´18´´ </t>
  </si>
  <si>
    <t>75º48´27´´</t>
  </si>
  <si>
    <t xml:space="preserve">130HX3-1998-1142 </t>
  </si>
  <si>
    <t>130HX-292
130HX-1209-6017</t>
  </si>
  <si>
    <t xml:space="preserve">Plan de Cierre y Abandono. Presentado en marzo 8 de 2012, mediante radicado 130HX-1203-373.
Actualmente continúan disponiendo sobre la plataforma que tiene solicitud de Plan de cierre y abandono.  
Adelantan propuesta para ampliación o construcción de una segunda fase en un lote contiguo.
</t>
  </si>
  <si>
    <t>Bodega de almacenamiento(160M2)</t>
  </si>
  <si>
    <t>pica vidrio (MALO), Bascula (MALO)y compactadora operando.</t>
  </si>
  <si>
    <t>Posee compostera en el relleno sanitario actualmente funcionando.</t>
  </si>
  <si>
    <t>COOPERATIVA OXIAMBIENTAL</t>
  </si>
  <si>
    <t>512-23429</t>
  </si>
  <si>
    <t>NO TIENE (en la actualidad se encuentra en primer debate en el concejo)</t>
  </si>
  <si>
    <t>Aguas de San Jeronimo</t>
  </si>
  <si>
    <t>Ruta inservible y recuperadores reciclaje</t>
  </si>
  <si>
    <t>TAFETANES, LLANOS DE AGUIRRE, EL RINCoN, LOMA HERMOSA, LA LINCE, PIEDRAS VERDES, HATOS1,2,3 Y URB. CAMPIÑAS DE LA PRADERA</t>
  </si>
  <si>
    <t>Compostera no esta en funcionamiento</t>
  </si>
  <si>
    <t>510-18982</t>
  </si>
  <si>
    <t>No se ha adoptado</t>
  </si>
  <si>
    <t>130HX-1391del 29 de dic 2009
Se esta ajustando</t>
  </si>
  <si>
    <t>016 del 13 de noviembre de 2009</t>
  </si>
  <si>
    <t>Epsafe</t>
  </si>
  <si>
    <t>Ruta de organicos, reciclable e inservible</t>
  </si>
  <si>
    <t>bodega de reciclaje(17,76 m2)</t>
  </si>
  <si>
    <t>Compostera (133,58 m2)</t>
  </si>
  <si>
    <t>ARASA</t>
  </si>
  <si>
    <t>512-23399</t>
  </si>
  <si>
    <t>(Se realiza una actualización en el 2010 pero no se adopota ni se radica en la corporación)</t>
  </si>
  <si>
    <t>07 dl 30 de agosto de 2010</t>
  </si>
  <si>
    <t>Rutas de inservible todos los dias</t>
  </si>
  <si>
    <t>Bodega de Reciclaje operando actualmente 400 m2</t>
  </si>
  <si>
    <t>INDEPENDIENTES</t>
  </si>
  <si>
    <t>278</t>
  </si>
  <si>
    <t>512-23048</t>
  </si>
  <si>
    <t>008 del 29 de noviembre de 2010</t>
  </si>
  <si>
    <t>Municipio de  Caucasia (vereda Campo Alegre)</t>
  </si>
  <si>
    <t>Relleno sanitario Campo Alegre</t>
  </si>
  <si>
    <t>130PZ4-2004-33</t>
  </si>
  <si>
    <t xml:space="preserve">130PZ-1101-1898 </t>
  </si>
  <si>
    <t>Informe técnico No 130PZ-1112-7154 de diciembre 15 de 2011, donde se recomienda se inicie nueva investigación al municipio de Tarazá por el manejo inadecuado del Botadero De Residuos Sólidos, ubicado en la vereda Piedras Expediente PZ4- 04-47), donde actualmente disponen los municipios de Cáceres y Tarazá. 
Resolución No 130PZ-1821de julio 7 de 2010, otorgando plazo al municipio de Cáceres para la implementación del Plan de Abandono y Clausura del antiguo botadero del municipio de Cáceres, ubicado en el corregimiento El Jardín Tamaná e informe técnico No 130PZ-1203-7522 de marzo 28 de 2012, donde se concluye que no se dio cumplimiento al plan de abandono y clausura del botadero</t>
  </si>
  <si>
    <t>nunca</t>
  </si>
  <si>
    <t>No realizan aprovechamiento de organicos ni cuentan con la infraestructura adecuada</t>
  </si>
  <si>
    <t>511-22351</t>
  </si>
  <si>
    <t>004 del 02 de marzo de 2010</t>
  </si>
  <si>
    <t>Caucasia Medio Ambiente</t>
  </si>
  <si>
    <t>Vereda Campo Alegre</t>
  </si>
  <si>
    <t>8º 00' 51,9''</t>
  </si>
  <si>
    <t>75º 14' 27,5''</t>
  </si>
  <si>
    <t>130PZ3-2003-4</t>
  </si>
  <si>
    <t>130PZ-1038</t>
  </si>
  <si>
    <t>informe técnico 130PZ-1101-6131 de enero 20 de 2011 e informe técnico No  130PZ-1103-6237 de marzo 4 de 2011, donde se solicita requerir a la empresa Caucasia Medio Ambiente y Acto Administrativo No 130PZ-1109-2215 de septiembre 14 de 2011, ordenando investigación preliminar.</t>
  </si>
  <si>
    <t>510-18730</t>
  </si>
  <si>
    <t>006 del 19 de mayo de 2010</t>
  </si>
  <si>
    <t>EEPP El Bagre</t>
  </si>
  <si>
    <t>Vereda El Puente</t>
  </si>
  <si>
    <t>botadero "El Puente"</t>
  </si>
  <si>
    <t>6.2</t>
  </si>
  <si>
    <t xml:space="preserve">130PZ3-2003-1
</t>
  </si>
  <si>
    <t>130PZ-643</t>
  </si>
  <si>
    <t>última actuación técnica y jurídica se tiene el informe técnico No 130PZ-1204-7572 de abril 13 de 2012 y la Resolución No 130PZ-1204-2077 de abril 16 de 2012, sancionando al municipio de El Bagre con el cierre definitivo del botadero y sanción consistente en multa.</t>
  </si>
  <si>
    <t>130PZ- 1204-7572/13 ABRIL 2012</t>
  </si>
  <si>
    <t>Posee Bodega de reciclaje actualmente funcionando.</t>
  </si>
  <si>
    <t>077B</t>
  </si>
  <si>
    <t>510-22438</t>
  </si>
  <si>
    <t>047 del 23 de diciembre de 2009</t>
  </si>
  <si>
    <t>Vereda Taboga</t>
  </si>
  <si>
    <t>No reporta</t>
  </si>
  <si>
    <t>130PZ3-2006-2</t>
  </si>
  <si>
    <t>130PZ-1325</t>
  </si>
  <si>
    <t>130PZ-1202- 7320
No se cumple con las recomendaciones de la licencia ambiental y se convirtio en en un botadero a cielo abierto
Está pendiente de iniciación de proceso sancionatorio</t>
  </si>
  <si>
    <t>130PZ-1202-7320 /6 FEBRERO 2012</t>
  </si>
  <si>
    <t>Bodega de reciclaje (no esta en funcionamiento)</t>
  </si>
  <si>
    <t>CAUCASIA</t>
  </si>
  <si>
    <t>512-24574</t>
  </si>
  <si>
    <t>011 del 22 de noviembre de 2010</t>
  </si>
  <si>
    <t>EEPP de Taraza</t>
  </si>
  <si>
    <t>EN 4 CORREGIMIENTOS Y LA TRONCAL</t>
  </si>
  <si>
    <t xml:space="preserve">PZ3-09-4; PZ4-04-47 </t>
  </si>
  <si>
    <t>ASOMUTA, NO LEGALMENTE CONSTITUIDA</t>
  </si>
  <si>
    <t>512-23054</t>
  </si>
  <si>
    <t>CORREGIMIENTO DE PUERTO VALDIVIA Y TRONCAL PUQUI</t>
  </si>
  <si>
    <t>Vereda Sevilla</t>
  </si>
  <si>
    <t>Buenavista</t>
  </si>
  <si>
    <t>7º 09' 38''</t>
  </si>
  <si>
    <t>75º 27' 15,2''</t>
  </si>
  <si>
    <t>130PZ3-1997-764</t>
  </si>
  <si>
    <t>130PZ-1396</t>
  </si>
  <si>
    <t>130PZ-1202-7381/15 FEB 2012</t>
  </si>
  <si>
    <t>YARUMAL</t>
  </si>
  <si>
    <t>58-14347</t>
  </si>
  <si>
    <t>Vereda La Estrella</t>
  </si>
  <si>
    <t>El Criminal</t>
  </si>
  <si>
    <t>7º 28' 16''</t>
  </si>
  <si>
    <t>74º 52' 21,6''</t>
  </si>
  <si>
    <t xml:space="preserve">Como última actuación técnica y jurídica referente al botadero de residuos sólidos del municipio de Zaragoza,  se tiene el informe técnico No  130PZ-1202-7401 de febrero 20 de 2012 y la Resolución No 130PZ-1546 de octubre 17 de 2008, sancionando al municipio de El Bagre con el cierre definitivo del botadero y sanción consistente en multas sucesivas </t>
  </si>
  <si>
    <t>GRUPO DE RECICLADO GRIS IRALDA BOADA</t>
  </si>
  <si>
    <t>512-24113</t>
  </si>
  <si>
    <t>Vereda Batea seca</t>
  </si>
  <si>
    <t>Relleno sanitario "Buena Vista III"</t>
  </si>
  <si>
    <t>6º 54' 02,7''</t>
  </si>
  <si>
    <t>75º 19' 30,5'</t>
  </si>
  <si>
    <t>130TH3-2010-4</t>
  </si>
  <si>
    <t>130TH-7955</t>
  </si>
  <si>
    <t xml:space="preserve">Bodega de reciclaje 48 m2actualmente funcionando </t>
  </si>
  <si>
    <t>Compostera 150 m2 (Actualmente funcionando)</t>
  </si>
  <si>
    <t xml:space="preserve">Molino </t>
  </si>
  <si>
    <t>ASOCIACIoN GRUPO DE MUJERES</t>
  </si>
  <si>
    <t>61-1299</t>
  </si>
  <si>
    <t>010 del 28 de mayo de 2010</t>
  </si>
  <si>
    <t xml:space="preserve">NO </t>
  </si>
  <si>
    <t>Vereda La Soledad</t>
  </si>
  <si>
    <t>Relleno Sanitario "Alto de San Juan"</t>
  </si>
  <si>
    <t>07* 4` 21,8¨</t>
  </si>
  <si>
    <t>130TH3-2010-2</t>
  </si>
  <si>
    <t>130TH-7805</t>
  </si>
  <si>
    <t>Mediante acto administrativo 130TH-1201-9176 del 23/01/12 se requiere al municipio y debe dar cumplimiento a las obligaciones del PMA y el tratamiento de lixiviados</t>
  </si>
  <si>
    <t>Bodega de reciclaje actualmente funcionando (No posee equipos)</t>
  </si>
  <si>
    <t xml:space="preserve">MEDELLiN Y BARBOSA </t>
  </si>
  <si>
    <t>512-25091</t>
  </si>
  <si>
    <t>012 del 30 de abril de 2010 y Decreto 0586 del 04 de agosto de 2010</t>
  </si>
  <si>
    <t>Carretera Horizonte, Vereda Alto de la Virgen</t>
  </si>
  <si>
    <t>Relleno sanitario "Alto de la Virgen"</t>
  </si>
  <si>
    <t>6º 36' 573''</t>
  </si>
  <si>
    <t>75º 41' 613''</t>
  </si>
  <si>
    <t>constacia vida util 130TH-1203-61</t>
  </si>
  <si>
    <t xml:space="preserve">Según acto administrativo 130TH-1103-8584 de marzo de 2011, requiere la adecucion del relleno, matenimiento de chimeneas y tratamieto de lixiviados.   </t>
  </si>
  <si>
    <t xml:space="preserve">informe tecnico 1205-15622 16/mayo/2012
</t>
  </si>
  <si>
    <t xml:space="preserve">Bodega de reciclaje actualmente funcionando </t>
  </si>
  <si>
    <t>(Pica vidrio, Compactadora y  Bascula)</t>
  </si>
  <si>
    <t>compostera donde guardan envases de agroquimicos</t>
  </si>
  <si>
    <t>GRUPO DE MIRS</t>
  </si>
  <si>
    <t>511-22836</t>
  </si>
  <si>
    <t>CORREGIMIENTO DE LAS AURAS Y  VEREDA TRAVESiAS.</t>
  </si>
  <si>
    <t xml:space="preserve"> Vereda El Respaldo</t>
  </si>
  <si>
    <t>Parque ambiental "Llanadas"</t>
  </si>
  <si>
    <t>E:837.100</t>
  </si>
  <si>
    <t>N:12800.000</t>
  </si>
  <si>
    <t>130TH3-1995-334</t>
  </si>
  <si>
    <t>130TH-7263</t>
  </si>
  <si>
    <t>Bodega de reciclaje actualmente funcionando, Adicionalmente los recicladores poseen una bodega propien la zona urbana.</t>
  </si>
  <si>
    <t>ASOMUBRI</t>
  </si>
  <si>
    <t>511-21761</t>
  </si>
  <si>
    <t>004 del 19 de mayo de 2010</t>
  </si>
  <si>
    <t>Recoleccion de (reciclable e inservible)</t>
  </si>
  <si>
    <t>Vereda Los Ranchos</t>
  </si>
  <si>
    <t>6º 58' 523''</t>
  </si>
  <si>
    <t>75º 17' 547''</t>
  </si>
  <si>
    <t>130TH3-2002-12</t>
  </si>
  <si>
    <t>130TH-1808</t>
  </si>
  <si>
    <t>Mediante acto administrativo 130TH-8360 del 3/12/2003 se formulan cargos contra el municipio por la mala disposicion y manejo del R.S
Tiene la licencia vencida pero el municipio sigue disponiendo y ya comenzaron con la gestion para la ampliación en tiempo.</t>
  </si>
  <si>
    <t>Bodega  (50 m2)</t>
  </si>
  <si>
    <t>512-23711</t>
  </si>
  <si>
    <t>SI (Colocan el decreto anterior)</t>
  </si>
  <si>
    <t>VEREDA LA GRANJA, LA CAMELIA Y LA VEGA</t>
  </si>
  <si>
    <t>Vereda La Granja</t>
  </si>
  <si>
    <t>Relleno sanitario "La Granja"</t>
  </si>
  <si>
    <t>6º 43' 393''</t>
  </si>
  <si>
    <t>75º 17' 331''</t>
  </si>
  <si>
    <t>No tiene expediente</t>
  </si>
  <si>
    <t>130TH-5248</t>
  </si>
  <si>
    <t>Tque septico + FAFA</t>
  </si>
  <si>
    <t>Compostera (Actualmente funcionando)(120m2)</t>
  </si>
  <si>
    <t>picadora y bascula (no funcionan)</t>
  </si>
  <si>
    <t>ORGANIZACIoN DE RECICLADORES</t>
  </si>
  <si>
    <t>120</t>
  </si>
  <si>
    <t>512-23099</t>
  </si>
  <si>
    <t>020 del 09 de diciembre de 2009</t>
  </si>
  <si>
    <t>CORREGIMIENTO DE RIOGRANDE</t>
  </si>
  <si>
    <t>Vereda El Colon</t>
  </si>
  <si>
    <t>Relleno sanitario "el Pinar"</t>
  </si>
  <si>
    <t>1 210 221</t>
  </si>
  <si>
    <t>130TH4-2011-85</t>
  </si>
  <si>
    <t>130TH-7608</t>
  </si>
  <si>
    <t>En la respuesta dice que la vigencia es de 34 años</t>
  </si>
  <si>
    <t>GRUPO DE MUJERES DE RIOGRANDE</t>
  </si>
  <si>
    <t>512-23430</t>
  </si>
  <si>
    <t>Umata</t>
  </si>
  <si>
    <t>ruta reciclable e inservible</t>
  </si>
  <si>
    <t>Via Embalse Riochico, Vereda Rio Grande</t>
  </si>
  <si>
    <t>Relleno sanitario "Rio Grande"</t>
  </si>
  <si>
    <t>130TH7-1995-364</t>
  </si>
  <si>
    <t>130TH-3782</t>
  </si>
  <si>
    <t>Mediante acto administrativo 130TH-1109-8496 del 27/09/2012 resuelve abrir un nuevo expediente TH3</t>
  </si>
  <si>
    <t xml:space="preserve">PRE COOPERATIVA DE TRABAJO ASOCIADO </t>
  </si>
  <si>
    <t>512-23514</t>
  </si>
  <si>
    <t>022 del 31 de agosto de 2010</t>
  </si>
  <si>
    <t>CORREGIMIENTO EL SALTO</t>
  </si>
  <si>
    <t>MEDELLiN Y BARBOSA</t>
  </si>
  <si>
    <t>512-23085</t>
  </si>
  <si>
    <t>052 del 22 de mayo de 2010</t>
  </si>
  <si>
    <t>Vereda El Morro, Sector Cascajeros</t>
  </si>
  <si>
    <t>Relleno sanitario de Guadalupe</t>
  </si>
  <si>
    <t>130TH3-2007-1</t>
  </si>
  <si>
    <t>130TH-6611</t>
  </si>
  <si>
    <t>Bodega de reciclaje actualmente funcionando (Pica vidrio, Compactadora y  Bascula)</t>
  </si>
  <si>
    <t>511-22474</t>
  </si>
  <si>
    <t>003 del 09 de septiembre de 2010</t>
  </si>
  <si>
    <t>CORREGIMIENTOS SANTA RITA Y LA GRANJA</t>
  </si>
  <si>
    <t>Relleno sanitario Ituango</t>
  </si>
  <si>
    <t>Vereda El Turco</t>
  </si>
  <si>
    <t>815820.88</t>
  </si>
  <si>
    <t>1284655.44</t>
  </si>
  <si>
    <t>130TH3-2002-9</t>
  </si>
  <si>
    <t>MMA-1517</t>
  </si>
  <si>
    <t>510-18773</t>
  </si>
  <si>
    <t>003 del 27 de febrero de 2010</t>
  </si>
  <si>
    <t>Vereda El Barro</t>
  </si>
  <si>
    <t>Relleno sanitario "Aguas Vivas"</t>
  </si>
  <si>
    <t>6º 54' 67'</t>
  </si>
  <si>
    <t>75º 40' 69''</t>
  </si>
  <si>
    <t>130TH3-2001-38</t>
  </si>
  <si>
    <t>130TH-1609
130TH-4307</t>
  </si>
  <si>
    <t>Mediante acto administrativo 130TH-1109-8921 del 12/09/11 se requiere al municipio y debe dar cumplimiento a las obligaciones del PMA y el tratamiento de lixiviados</t>
  </si>
  <si>
    <t>NInguna</t>
  </si>
  <si>
    <t>ASOCIACIoN DE MUJERES AMUCAFAES</t>
  </si>
  <si>
    <t>511-22854</t>
  </si>
  <si>
    <t>007del 05 de junio de 2010</t>
  </si>
  <si>
    <t>Vereda Santa Ines, Finca la ligia</t>
  </si>
  <si>
    <t>Relleno sanitario "Los Robles"</t>
  </si>
  <si>
    <t>6º 51' 432''</t>
  </si>
  <si>
    <t>75º 42' 869''</t>
  </si>
  <si>
    <t>130TH3-2003-8</t>
  </si>
  <si>
    <t>130TH-2843
130TH-7500</t>
  </si>
  <si>
    <t>Compostera (no funciona)(26m2)</t>
  </si>
  <si>
    <t>Maquinaria en mal estado</t>
  </si>
  <si>
    <t>YARUMAL Y  MEDELLiN</t>
  </si>
  <si>
    <t xml:space="preserve">AMUJOSE </t>
  </si>
  <si>
    <t>510-18726</t>
  </si>
  <si>
    <t>no hay decreto</t>
  </si>
  <si>
    <t>037 del 30 de noviembre de 2009</t>
  </si>
  <si>
    <t>reciclable (M,W,J,V) ruta inservible todos los dias</t>
  </si>
  <si>
    <t>CORREGIMIENTO DE OVEJAS</t>
  </si>
  <si>
    <t>Bodega de reciclaje actualmente funcionando (160 m2)</t>
  </si>
  <si>
    <t>(Bascula y prensa )</t>
  </si>
  <si>
    <t>512-23156</t>
  </si>
  <si>
    <t>012 el 23 de agosto de 2010</t>
  </si>
  <si>
    <t>Sociedad de Mejoras Publicas</t>
  </si>
  <si>
    <t>SANTA ROSA Y COPACABANA</t>
  </si>
  <si>
    <t>512-23930</t>
  </si>
  <si>
    <t>008 del 04 de junio de 2010</t>
  </si>
  <si>
    <t>1904-1912</t>
  </si>
  <si>
    <t>TH3-2002-23</t>
  </si>
  <si>
    <t>MMA-0062</t>
  </si>
  <si>
    <t>COOPERATIVA RENACER DE TOLEDO “RETO”</t>
  </si>
  <si>
    <t>511-22703</t>
  </si>
  <si>
    <t>013 del 30 de noviembre de 2009</t>
  </si>
  <si>
    <t>EEPP de Yarumal</t>
  </si>
  <si>
    <t xml:space="preserve">CORREGIMIENTOS EL CEDRO, CEDEÑO Y LOS LLANOS </t>
  </si>
  <si>
    <t>Vereda Tobon</t>
  </si>
  <si>
    <t>Relleno sanitario "Los Yarumos ll"</t>
  </si>
  <si>
    <t>7º 00' 804''</t>
  </si>
  <si>
    <t>75º 26' 324''</t>
  </si>
  <si>
    <t>130TH3-2005-6</t>
  </si>
  <si>
    <t>130TH-5492/130TH-6673</t>
  </si>
  <si>
    <t xml:space="preserve">18/09/2006/
25-09-2008
</t>
  </si>
  <si>
    <t>Mediante informe tecnico con radicado 130TH-1112-15049 de 27/12/2011 se requiere a la empresa para realizar la reparacion de la Geomembrana y realice el plan de abandono</t>
  </si>
  <si>
    <t>Pic_vid+Prensa+Bascula</t>
  </si>
  <si>
    <t>COOPERATIVA DE TRABAJO ASOCIADO OKEY</t>
  </si>
  <si>
    <t>512-23291</t>
  </si>
  <si>
    <t>038 del 02 de diciembre de 2010</t>
  </si>
  <si>
    <t>Aser Servicios</t>
  </si>
  <si>
    <t xml:space="preserve">CORREGIMIENTO PORTACHUELO Y VEREDA LA GUAYANA. </t>
  </si>
  <si>
    <t>Vereda La Vibora</t>
  </si>
  <si>
    <t>Parque ambiental "La Española"</t>
  </si>
  <si>
    <t>6º 54' 51''</t>
  </si>
  <si>
    <t>75º 5' 42''</t>
  </si>
  <si>
    <t>130ZF3-2004-8</t>
  </si>
  <si>
    <t>130ZF-2347</t>
  </si>
  <si>
    <t>Se compro un lote contiguo al relleno actual de 8 Ha</t>
  </si>
  <si>
    <t xml:space="preserve">Bodega de reciclaje 150 m2 actualmente funcionando </t>
  </si>
  <si>
    <t>ASORA</t>
  </si>
  <si>
    <t>512-23194</t>
  </si>
  <si>
    <t>017 del 30 de noviembre de 2010</t>
  </si>
  <si>
    <t xml:space="preserve">Se realiza la ruta el de inservible y de reciclaje </t>
  </si>
  <si>
    <t>Vereda el Cascaron</t>
  </si>
  <si>
    <t>Relleno sanitario manual "El Rosarito"</t>
  </si>
  <si>
    <t>6º 24' 01''</t>
  </si>
  <si>
    <t>75º 45' 28''</t>
  </si>
  <si>
    <t>130ZF3-2004-11</t>
  </si>
  <si>
    <t>130ZF-1109-4676</t>
  </si>
  <si>
    <t xml:space="preserve">Está pendiente de dar cumplimiento al requerimiento 130ZF-1203-5599 del 24-03-12, notificado17-04-12 </t>
  </si>
  <si>
    <t>Mediante acto administrativo 130zf-1203-5599 /24 marzo 2012</t>
  </si>
  <si>
    <t>Bodega de reciclaje (25m2 actualmente funcionando</t>
  </si>
  <si>
    <t>Compostera 60m2 Actualmente funcionando)</t>
  </si>
  <si>
    <t>ASOMUJERES DE CARACOLi</t>
  </si>
  <si>
    <t>512-24291</t>
  </si>
  <si>
    <t>005 del 10 de junio de 2009</t>
  </si>
  <si>
    <t>Consermac</t>
  </si>
  <si>
    <t xml:space="preserve">2 VEREDAS </t>
  </si>
  <si>
    <t>Vereda El piramo-finca la laguna, Mpio. San Roque</t>
  </si>
  <si>
    <t>La Laguna</t>
  </si>
  <si>
    <t>112-6559</t>
  </si>
  <si>
    <t>el lote donde esta ubicado el relleno Pertenece a la jurisdicción de Cornare</t>
  </si>
  <si>
    <t>COOPERATIVA COOSERMAC</t>
  </si>
  <si>
    <t>512-23655</t>
  </si>
  <si>
    <t>006 del 06 de septiembre de 2009</t>
  </si>
  <si>
    <t>Uniservicios</t>
  </si>
  <si>
    <t>CORREGIMIENTOS LA SUSANA, LA FLORESTA Y SAN JOSe DEL NUS.</t>
  </si>
  <si>
    <t>Vereda La Paloma</t>
  </si>
  <si>
    <t>Relleno sanitario "Tinajitas"</t>
  </si>
  <si>
    <t>91825 O</t>
  </si>
  <si>
    <t>2219750 N</t>
  </si>
  <si>
    <t>130ZF3-2005-16</t>
  </si>
  <si>
    <t>130ZF-2478</t>
  </si>
  <si>
    <t>Acto de requerimiento 130ZF-1201-5410 del 20-01-12. Notificado 27-01-12</t>
  </si>
  <si>
    <t>130ZF-1201-5410/ 20 ENERO 2012</t>
  </si>
  <si>
    <t>Bodega de reciclaje actualmente su funcionamiento es intermitente.</t>
  </si>
  <si>
    <t>510-18636</t>
  </si>
  <si>
    <t>018 del 09 de diciembre de 2009</t>
  </si>
  <si>
    <t xml:space="preserve">VEREDAS MINAS DEL VAPOR, CARLOTA Y EL BRASIL </t>
  </si>
  <si>
    <t>Sector La Tabaca</t>
  </si>
  <si>
    <t>Relleno sanitario "La Tabaca"</t>
  </si>
  <si>
    <t>X 0957454</t>
  </si>
  <si>
    <t>Y 1215968</t>
  </si>
  <si>
    <t>130ZF3-2010-9</t>
  </si>
  <si>
    <t>130ZF-4111</t>
  </si>
  <si>
    <t>Según informe tecnico 1201-101280 del 24 de Enero 2012, el RS se convirtio en botadero a cielo abierto, no se cumple el PMA y se recomienda iniciar sancionatorio</t>
  </si>
  <si>
    <t>130ZF-1201-10280/ 24 ENERO 2012</t>
  </si>
  <si>
    <t>REDUCIR Y COMPRAVENTA CARVAJAL</t>
  </si>
  <si>
    <t>512-23434</t>
  </si>
  <si>
    <t>004 del 31 de mayo de 2010</t>
  </si>
  <si>
    <t>EEPP de Puerto Nare</t>
  </si>
  <si>
    <t>CORREGIMIENTOS LA SIERRA Y LA PESCA</t>
  </si>
  <si>
    <t>Vereda La Mina</t>
  </si>
  <si>
    <t>Relleno sanitario "El Pescado"</t>
  </si>
  <si>
    <t>130ZF3-1996-332</t>
  </si>
  <si>
    <t>PUERTO BERRiO</t>
  </si>
  <si>
    <t>RENACi</t>
  </si>
  <si>
    <t xml:space="preserve"> 070A</t>
  </si>
  <si>
    <t>512-23380</t>
  </si>
  <si>
    <t>031 del 28 de noviembre de 2009</t>
  </si>
  <si>
    <t xml:space="preserve">CORREGIMIENTOS DE OTu, SANTA ISABEL, LA CRUZADA Y LAS VIVIENDAS </t>
  </si>
  <si>
    <t>Vereda Martana</t>
  </si>
  <si>
    <t>No se conoce</t>
  </si>
  <si>
    <t>130ZF3-2012-2</t>
  </si>
  <si>
    <t xml:space="preserve">La empresa Aguas del Nordeste presenta solicitud de licencia ambiental para la segunda etapa del relleno sanitario del municipio de Remedios radicado interno 130ZF-1202-245 del 9-02-12.
Mediante acto administrativo 130ZF-1202-5486 del 16-02-12, notificado el 27-02-12, se requiere a la ESP para que anexe documentación necesaria para iniciar  el trámite ambiental.
</t>
  </si>
  <si>
    <t>Bodega de reciclaje actualmente funcionando sin equipos.</t>
  </si>
  <si>
    <t>512-25083</t>
  </si>
  <si>
    <t>014 del 28 de noviembre de 2009</t>
  </si>
  <si>
    <t>Corregimiento de Fraguas</t>
  </si>
  <si>
    <t>Relleno sanitario</t>
  </si>
  <si>
    <t>4.5</t>
  </si>
  <si>
    <t>130ZF3-2008-2</t>
  </si>
  <si>
    <t>99-0024</t>
  </si>
  <si>
    <t>61-2038</t>
  </si>
  <si>
    <t>015 del 01 de septiembre de 2010</t>
  </si>
  <si>
    <t>Sin nombre</t>
  </si>
  <si>
    <t>130ZF3-2004-1</t>
  </si>
  <si>
    <t>130ZF-1362</t>
  </si>
  <si>
    <t>130ZF-1202-10375/21 FEB 2012</t>
  </si>
  <si>
    <t>COOPERATIVA COINTRAVE</t>
  </si>
  <si>
    <t>510-18753</t>
  </si>
  <si>
    <t>SI (NO HAY ADOPCION)</t>
  </si>
  <si>
    <t>002 del 15 de mayo de 2009</t>
  </si>
  <si>
    <t>Sector La Aurora</t>
  </si>
  <si>
    <t>Relleno sanitario "La Aurora"</t>
  </si>
  <si>
    <t>130ZF3-2006-13</t>
  </si>
  <si>
    <t>130ZF-2949</t>
  </si>
  <si>
    <t xml:space="preserve">130ZF-1201-10313/31 ENERO 2012 </t>
  </si>
  <si>
    <t>006</t>
  </si>
  <si>
    <t>512-24028</t>
  </si>
  <si>
    <t>011 del 28 de mayo de 2009</t>
  </si>
  <si>
    <t>Bodega de reciclaje actualmente funcionando, cuenta con Bascula y Compactadora.</t>
  </si>
  <si>
    <t>GRUYOREC Y AMOY</t>
  </si>
  <si>
    <t>512-23098</t>
  </si>
  <si>
    <t>005 del 24 de mayo de 2010</t>
  </si>
  <si>
    <t xml:space="preserve"> 130ZF3-2005-15</t>
  </si>
  <si>
    <t>130ZF-3106</t>
  </si>
  <si>
    <t>1310-2827/13 OCT 2013</t>
  </si>
  <si>
    <t>RES 130AS 2875/ 11 OCT 2005</t>
  </si>
  <si>
    <t>Junta de servicios publicos</t>
  </si>
  <si>
    <t>dos dias a la semana y se recoge todo</t>
  </si>
  <si>
    <t>N. 06°06´11.9"</t>
  </si>
  <si>
    <t>W 075°43´10.7"</t>
  </si>
  <si>
    <t>130AS3-2004-6</t>
  </si>
  <si>
    <t>130AS-2876</t>
  </si>
  <si>
    <t>Area</t>
  </si>
  <si>
    <t>Modificacion licencia ambiental</t>
  </si>
  <si>
    <t>Tanque de sedimentaion</t>
  </si>
  <si>
    <t>21 del 04 de junio de 2009 y Decreto 007 del 24 de febrero de 2010</t>
  </si>
  <si>
    <t>130OJ3-2004-4</t>
  </si>
  <si>
    <t>Resolucion 7530</t>
  </si>
  <si>
    <t>N.6°12´45"</t>
  </si>
  <si>
    <t>W75°43´50"</t>
  </si>
  <si>
    <t>SI (2009)</t>
  </si>
  <si>
    <t>SI (2013)</t>
  </si>
  <si>
    <t>SI (2008)</t>
  </si>
  <si>
    <t>7º 31' 28,44''</t>
  </si>
  <si>
    <t>76º 15' 23,04''</t>
  </si>
  <si>
    <t>130TH3-2002-3</t>
  </si>
  <si>
    <t>5288/7999</t>
  </si>
  <si>
    <t>03/07/2002
2007</t>
  </si>
  <si>
    <t>Acuerdo 034 del 30 de Mayo de 2009</t>
  </si>
  <si>
    <t>AMURAF Y MIRSGIR</t>
  </si>
  <si>
    <t>SI ( 2008-2010)</t>
  </si>
  <si>
    <t>3’729.970</t>
  </si>
  <si>
    <t>110.87</t>
  </si>
  <si>
    <t>Volq+compact</t>
  </si>
  <si>
    <t>Resolucion5288 de 2002</t>
  </si>
  <si>
    <t>Constancia para modificar licencia ambiental por aumento de vida util de vaso d ela musica130TH-1203-50/ 7 MARZO 2013</t>
  </si>
  <si>
    <t>99.5</t>
  </si>
  <si>
    <t>98.23</t>
  </si>
  <si>
    <t>3.598..946</t>
  </si>
  <si>
    <t>2.411.150 M3</t>
  </si>
  <si>
    <t>869.600 N,</t>
  </si>
  <si>
    <t>1´213.400 E</t>
  </si>
  <si>
    <t>4 del 16 de julio de 2010 y Decreto 013 del 28 de enero de 2011</t>
  </si>
  <si>
    <t>Precooperativa APROVECHAR</t>
  </si>
  <si>
    <t>95.47</t>
  </si>
  <si>
    <t>Vereda la pradera</t>
  </si>
  <si>
    <t>No se especifica</t>
  </si>
  <si>
    <t>COMPOST</t>
  </si>
  <si>
    <t>330</t>
  </si>
  <si>
    <t>EPAMA</t>
  </si>
  <si>
    <t>Ccmpactador</t>
  </si>
  <si>
    <t>Vereda la Chorrera y monteadrentro</t>
  </si>
  <si>
    <t>106</t>
  </si>
  <si>
    <t>CORREGIMIENTOS</t>
  </si>
  <si>
    <t>3 del 28 de febrero de 2010</t>
  </si>
  <si>
    <t>dos dias a la semana, una en las horas de la tarde y la otra en las horas de la mañana</t>
  </si>
  <si>
    <t>Sec de Planeacion</t>
  </si>
  <si>
    <t>21 del 18 de noviembre de 2009</t>
  </si>
  <si>
    <t xml:space="preserve"> 4 CORREGIMIENTOS Y 2 VEREDAS</t>
  </si>
  <si>
    <t>SEMIORGANIZADOS</t>
  </si>
  <si>
    <t>Martes y viernes material aprovechable,lunes y jueves material inservible</t>
  </si>
  <si>
    <t>260</t>
  </si>
  <si>
    <t>EMPUBEL</t>
  </si>
  <si>
    <t>Se realiza antes de pasar el vehiculo recolector</t>
  </si>
  <si>
    <t>Bodega de reciclaje,actualmente funcionando</t>
  </si>
  <si>
    <t>83</t>
  </si>
  <si>
    <t>Pasa los mismos dias de recoleccion de residuos ordinarios</t>
  </si>
  <si>
    <t>SI a 12 veredas</t>
  </si>
  <si>
    <t>Junta de accion comunal San Isidro</t>
  </si>
  <si>
    <t>43</t>
  </si>
  <si>
    <t>PRIVADO</t>
  </si>
  <si>
    <t>Diario</t>
  </si>
  <si>
    <t>130TH-1310-17586 De octubre de 2013 por el cual se le requiere estudio de factibilidad para nuevo lote, rediseño del actual relleno con planimetria y memorias de calculo con sistema para tratamiento de lixiviados, adjuntar anualmente caracterizacion de aguas a la entrada y a la salida de tratamiento</t>
  </si>
  <si>
    <t>los dias lunes y viernes</t>
  </si>
  <si>
    <t>Se atienden 12 veredas</t>
  </si>
  <si>
    <t>92</t>
  </si>
  <si>
    <t>SE LE PRESTA EL SERVICIO A TODA LA ZONA RURAL</t>
  </si>
  <si>
    <t>1.3</t>
  </si>
  <si>
    <t xml:space="preserve">SANTA RITA, SANTA BARBARA, CORREGIMIENTO LA ESTACION, CIENAGUITA, LA CLARA, </t>
  </si>
  <si>
    <t xml:space="preserve">VEREDAS ENSENILLAL, EL SOCORRO, FILO SECO, LA PESCADORA, LA QUIEBRA, PALMICHAL, EL CORREGIMIENTO DE LA HERRADURA </t>
  </si>
  <si>
    <t>130CA-131-2245 del 26 de diciembre de 2013</t>
  </si>
  <si>
    <t>ACTUALIZACIÓN PGIRS 2013</t>
  </si>
  <si>
    <t>0.0</t>
  </si>
  <si>
    <t xml:space="preserve">Ruta selectiva (lunes,organico e inservible,jueves,reciciclable,organico)
</t>
  </si>
  <si>
    <t>1.6</t>
  </si>
  <si>
    <t>130CA-1997.607</t>
  </si>
  <si>
    <t>Acto administrativo 130CA-1405-18778 del 26 de mayo de 2014</t>
  </si>
  <si>
    <t>Terraceo</t>
  </si>
  <si>
    <t>Bodega de recIclaje operando actualmente</t>
  </si>
  <si>
    <t>Compostera en funcionamiento</t>
  </si>
  <si>
    <t>Trituradora de organico</t>
  </si>
  <si>
    <t>PARTICULAR QUE LO RECOJE EN LA BODEGA</t>
  </si>
  <si>
    <t>202</t>
  </si>
  <si>
    <t>Bodega de reciclaje operando actualmente</t>
  </si>
  <si>
    <t>Pic-plastico y prensa</t>
  </si>
  <si>
    <t>6</t>
  </si>
  <si>
    <t>1.0</t>
  </si>
  <si>
    <t>Volqueta propia, compactador alquilado</t>
  </si>
  <si>
    <t>Ruta selectica (lunes y viernes organico,martes inservible,jueves reciclable)</t>
  </si>
  <si>
    <t>11.29</t>
  </si>
  <si>
    <t>Bodega de reciclaje operando actualmete</t>
  </si>
  <si>
    <t>compostera en funcionamiento</t>
  </si>
  <si>
    <t>OPERARIOS DE LA EMPRESA</t>
  </si>
  <si>
    <t>34</t>
  </si>
  <si>
    <t>1.1</t>
  </si>
  <si>
    <t>Lunes - Viernes Material organico, martes inservible, miercoles sector comercial</t>
  </si>
  <si>
    <t>LA BUCANA - corredor Vial</t>
  </si>
  <si>
    <t>Relleno Sanitario Aguadas caldas</t>
  </si>
  <si>
    <t>Picadora, compactadora,prensa</t>
  </si>
  <si>
    <t>Conpostera en funcionamiento (200m2)</t>
  </si>
  <si>
    <t>OTROS</t>
  </si>
  <si>
    <t>0.2</t>
  </si>
  <si>
    <t>Ruta selectiva(organico,inservible,recliclable)</t>
  </si>
  <si>
    <t>MEDELLIN</t>
  </si>
  <si>
    <t>69</t>
  </si>
  <si>
    <t>0.7</t>
  </si>
  <si>
    <t>Ruta selectiva,MARTES ORAGANICO;VIERNES INSERVIBLE</t>
  </si>
  <si>
    <t>156</t>
  </si>
  <si>
    <t>Ruta selectiva (se hace la recolección 5 veces a la semana)</t>
  </si>
  <si>
    <t>CORREGIMIENTOS DAMASCO Y VERSALLES</t>
  </si>
  <si>
    <t>8.47</t>
  </si>
  <si>
    <t>46</t>
  </si>
  <si>
    <t>ESP</t>
  </si>
  <si>
    <t>Empresa de Servicios Públcios Domiciliarios de Tamesis</t>
  </si>
  <si>
    <t>Ruta Selectiva (Lunes R.S,Zona Urbana Y Corregimiento Palermo; Martes Orgánico Y R.S En El Corregimiento De San Pablo; Miércoles Reciclable Y R.S En La Vereda San Luis; Jueves R.S Corregimiento Palermo; Viernes Orgánico)</t>
  </si>
  <si>
    <t>Corregimientos de Palermo y San Pablo,  y Vereda San Luis</t>
  </si>
  <si>
    <t>Támesis</t>
  </si>
  <si>
    <t>130  CA  - 1209 - 11526  del 27 de septiembre de 2.012</t>
  </si>
  <si>
    <t>Pozo Septico + FAFA + campo de Infiltración</t>
  </si>
  <si>
    <t>Compostera en funcionanmiento</t>
  </si>
  <si>
    <t>Picadora de organico</t>
  </si>
  <si>
    <t>116</t>
  </si>
  <si>
    <t>0.4</t>
  </si>
  <si>
    <t>Rutas selectivas, Lunes y Jueves Organicos; Martes y Viernes Inservible</t>
  </si>
  <si>
    <t xml:space="preserve">Septico + FAFA </t>
  </si>
  <si>
    <t>No opera</t>
  </si>
  <si>
    <t>Tanque Septico</t>
  </si>
  <si>
    <t>Bodega ( OPERADA POR UN PARTICULAR)</t>
  </si>
  <si>
    <t>NINGUNA</t>
  </si>
  <si>
    <t>EMPRESA DE SERVICIOS PUBLICOS DE SABANETA</t>
  </si>
  <si>
    <t>Ruta selectica (lunes organico e inorganico,martes reciclable,jueves organico e inorganico)</t>
  </si>
  <si>
    <t>2.56</t>
  </si>
  <si>
    <t>263</t>
  </si>
  <si>
    <t xml:space="preserve">Bodega de reciclaje (adecuación de una casa) </t>
  </si>
  <si>
    <t>Población  Urbana</t>
  </si>
  <si>
    <t>Territorial</t>
  </si>
  <si>
    <t>Población</t>
  </si>
  <si>
    <t>Panzenú</t>
  </si>
  <si>
    <t>Zenufaná</t>
  </si>
  <si>
    <t>Cobertura Servicio Urbano</t>
  </si>
  <si>
    <t>Vehiculo recolector</t>
  </si>
  <si>
    <t>512-23302</t>
  </si>
  <si>
    <t>23 del 31 de agosto de 2009 y Decreto 023 del 20 de febrero de 2010</t>
  </si>
  <si>
    <t>EMPRESAS PUBLICAS DE ANDES ESP</t>
  </si>
  <si>
    <t>COMPACTADOR EN AREA URBANA Y VOLQUETA EN AREA RURAL</t>
  </si>
  <si>
    <t>PUERTA A PUERTA, DOS FRECUENCIAS PARA RECOLECCION DE ORGANICO UNA FRECUENCIA DE INSERVIBLE Y UNA FRECUENCIA DE RECICLABLE</t>
  </si>
  <si>
    <t>6º 39 29''</t>
  </si>
  <si>
    <t>76º 52' 5'</t>
  </si>
  <si>
    <t>130CI-1203-16559 /7 MARZO 2013</t>
  </si>
  <si>
    <t>MECANICA</t>
  </si>
  <si>
    <t>BODEGA</t>
  </si>
  <si>
    <t>COMPOSTERA</t>
  </si>
  <si>
    <t xml:space="preserve">COMPOST </t>
  </si>
  <si>
    <t>CHATARRERIA RENMAR (ANDES)</t>
  </si>
  <si>
    <t>Actualizado 2013</t>
  </si>
  <si>
    <t>RUTAS SELECTIVAS</t>
  </si>
  <si>
    <t>VEREDA SAN LUiS Y VILLA TINA</t>
  </si>
  <si>
    <t>4.9</t>
  </si>
  <si>
    <t>5º  43' 48"</t>
  </si>
  <si>
    <t>75º 55' 07”</t>
  </si>
  <si>
    <t>130CI3-2001-68</t>
  </si>
  <si>
    <t>130CI 1944</t>
  </si>
  <si>
    <t>7721.6</t>
  </si>
  <si>
    <t>130CI-3006-18876 11 Junio 2013</t>
  </si>
  <si>
    <t>REGULAR</t>
  </si>
  <si>
    <t>COMPOSTERA SIN FUNCIONAMIENTO</t>
  </si>
  <si>
    <t>1.5</t>
  </si>
  <si>
    <t xml:space="preserve"> NO EXISTE</t>
  </si>
  <si>
    <t>0,,5</t>
  </si>
  <si>
    <t>Empresas Publicas</t>
  </si>
  <si>
    <t>6º  43' 48"</t>
  </si>
  <si>
    <t>76º 55' 07”</t>
  </si>
  <si>
    <t>130CI3-2001-69</t>
  </si>
  <si>
    <t>130CI 1945</t>
  </si>
  <si>
    <t>130CI-1306-18876/11 Junio 2013</t>
  </si>
  <si>
    <t>Regular</t>
  </si>
  <si>
    <t>ninguno</t>
  </si>
  <si>
    <t>4 del 02 de marzo de 2009</t>
  </si>
  <si>
    <t>0.64</t>
  </si>
  <si>
    <t>252.5</t>
  </si>
  <si>
    <t xml:space="preserve">Volqueta </t>
  </si>
  <si>
    <t xml:space="preserve">Rutas selectivas </t>
  </si>
  <si>
    <t>4.4</t>
  </si>
  <si>
    <t>E  1 122 318</t>
  </si>
  <si>
    <t>N 1 172 343</t>
  </si>
  <si>
    <t>130CI3-2001-72</t>
  </si>
  <si>
    <t>130CI 2254 y 5989
1112-7948</t>
  </si>
  <si>
    <t>18/11/2003
2/12/2012</t>
  </si>
  <si>
    <t>130CI-1404-20891/09 Abril 2014</t>
  </si>
  <si>
    <t>pendiente o terrazeo</t>
  </si>
  <si>
    <t>planta de tratamiento</t>
  </si>
  <si>
    <t>DIA POR MEDIO</t>
  </si>
  <si>
    <t xml:space="preserve">Bodega recuperacion  </t>
  </si>
  <si>
    <t xml:space="preserve">Compactadora hidrahulica </t>
  </si>
  <si>
    <t xml:space="preserve">Ninguno </t>
  </si>
  <si>
    <t xml:space="preserve">Chatarreria Municipio de Caldas </t>
  </si>
  <si>
    <t xml:space="preserve">Asomube </t>
  </si>
  <si>
    <t>20.00</t>
  </si>
  <si>
    <t>Actualizacion 2013</t>
  </si>
  <si>
    <t>1.4</t>
  </si>
  <si>
    <t>25.26</t>
  </si>
  <si>
    <t>25.5</t>
  </si>
  <si>
    <t>130CI3-1999-33</t>
  </si>
  <si>
    <t>130CI-1203-16604/16 MARZO 2013</t>
  </si>
  <si>
    <t>300.00</t>
  </si>
  <si>
    <t>Molino Triturador</t>
  </si>
  <si>
    <t>Local</t>
  </si>
  <si>
    <t>Empresas Públicas</t>
  </si>
  <si>
    <t>Rutas selectivas.</t>
  </si>
  <si>
    <t>Se presta el servicio de aseo en dos (2) centros poblados y seis (6) veredas</t>
  </si>
  <si>
    <t>130CI3-1999-34</t>
  </si>
  <si>
    <t>130CI-1203-16604/16 MARZO 2014</t>
  </si>
  <si>
    <t xml:space="preserve">Bodega </t>
  </si>
  <si>
    <t>Sin Maquinaria</t>
  </si>
  <si>
    <t>02 de enero 2014</t>
  </si>
  <si>
    <t>2.04</t>
  </si>
  <si>
    <t>1,130,501</t>
  </si>
  <si>
    <t>1,160,901</t>
  </si>
  <si>
    <t>130CI3-2000-36</t>
  </si>
  <si>
    <t>130CI 1652 y 8239</t>
  </si>
  <si>
    <t>130CI-1203-16615/22 MARZO 2013</t>
  </si>
  <si>
    <t>No se registra en el PGIRS 2013</t>
  </si>
  <si>
    <t>No se registra en el PGIRS 2014</t>
  </si>
  <si>
    <t>No se registra en el PGIRS 2015</t>
  </si>
  <si>
    <t>No se registra en el PGIRS 2016</t>
  </si>
  <si>
    <t>No se registra en el PGIRS 2017</t>
  </si>
  <si>
    <t>2.05</t>
  </si>
  <si>
    <t xml:space="preserve">Empresas Publicas Municipales de Concordia "ESP" </t>
  </si>
  <si>
    <t>compactador</t>
  </si>
  <si>
    <t>rutas selectivas</t>
  </si>
  <si>
    <t>1,130,502</t>
  </si>
  <si>
    <t>1,160,902</t>
  </si>
  <si>
    <t>130CI3-2000-37</t>
  </si>
  <si>
    <t>130CI 1652 y 8240</t>
  </si>
  <si>
    <t>130CI-1203-16615/22 MARZO 2014</t>
  </si>
  <si>
    <t>compost</t>
  </si>
  <si>
    <t>local</t>
  </si>
  <si>
    <t>ASOCIACION DE MUHJERESCONCORDIANAS</t>
  </si>
  <si>
    <t>512-23022</t>
  </si>
  <si>
    <t>2 del 06 de febrero de 2009</t>
  </si>
  <si>
    <t xml:space="preserve">EMPRESAS PUBLICAS </t>
  </si>
  <si>
    <t xml:space="preserve">EMPRESAS PÚBLICAS DE HISPANIA </t>
  </si>
  <si>
    <t xml:space="preserve">compactador </t>
  </si>
  <si>
    <t>microrutreo</t>
  </si>
  <si>
    <t>130AS-1202-10217 /29 FEB2013</t>
  </si>
  <si>
    <t>El tipo de maquinaria</t>
  </si>
  <si>
    <t>Molino</t>
  </si>
  <si>
    <t>MUJERES</t>
  </si>
  <si>
    <t>8 del 29 de mayo de 2010</t>
  </si>
  <si>
    <t>Rutas selectivas Orgánico e Inservible</t>
  </si>
  <si>
    <t>guacal</t>
  </si>
  <si>
    <t>Sertaneja</t>
  </si>
  <si>
    <t>CORPORACIN DE RECICLAJE DE JARDIN (RECIJARDIN)</t>
  </si>
  <si>
    <t>sisben</t>
  </si>
  <si>
    <t>Empresa</t>
  </si>
  <si>
    <t xml:space="preserve">Bodega  </t>
  </si>
  <si>
    <t>Municipio de Andes</t>
  </si>
  <si>
    <t>Actualizacion 2010</t>
  </si>
  <si>
    <t>USPD</t>
  </si>
  <si>
    <t>Recoleccion general de residuos</t>
  </si>
  <si>
    <t>Correguimiento Guintar y usuarios en el corredor vial hacia el relleno</t>
  </si>
  <si>
    <t>4.14</t>
  </si>
  <si>
    <t>0.6</t>
  </si>
  <si>
    <t>Relleno sanitario Curume</t>
  </si>
  <si>
    <t>6*18*17,2*</t>
  </si>
  <si>
    <t>75*51*10,1*</t>
  </si>
  <si>
    <t>Municipio de Anza</t>
  </si>
  <si>
    <t>Acto administrativo 7-95429</t>
  </si>
  <si>
    <t>Autorizacion de disposicion</t>
  </si>
  <si>
    <t>El hospital realiza su propia disposion final</t>
  </si>
  <si>
    <t>Filtro central de recepcion</t>
  </si>
  <si>
    <t>Dos chimeneas visibles, dos mas para adecuar y cubiertas de residuos</t>
  </si>
  <si>
    <t>Funcionan parcialmente</t>
  </si>
  <si>
    <t>Se cubre una vez por semana</t>
  </si>
  <si>
    <t>Manual o por el peso que ejerce la volqueta</t>
  </si>
  <si>
    <t>Sitio adicional en estudio</t>
  </si>
  <si>
    <t>No registra</t>
  </si>
  <si>
    <t>Cumple parcialmente con los parametros del decreto</t>
  </si>
  <si>
    <t>Bodega de reciclaje en material, cerrada y techada</t>
  </si>
  <si>
    <t>Existe un funcionario municipal que realiza oficios varios y entre ellos tambien realiza funciones de reciclaje y separacion en relleno</t>
  </si>
  <si>
    <t>Se realiza deposito de residuos sin control de area y lugar</t>
  </si>
  <si>
    <t>El cerco perimetral se encuentra en mal estado por el ingreso no controlado al sitio</t>
  </si>
  <si>
    <t>Dos chimeneas visibles en muy mal estado, no se cuenta con manejo de gases adecuado, se realizan quemas en el relleno cerca de las chimeneas</t>
  </si>
  <si>
    <t>Se cubre con frecuencia de entre 15 a 20 dias</t>
  </si>
  <si>
    <t>Cuentan con un sitio para posible disposicion final en inmediaciones del relleno actual, este sitio maneja las caracteristicas pero no tiene estudios</t>
  </si>
  <si>
    <t>Infraestructura para bodega y acopio</t>
  </si>
  <si>
    <t>No cuentan con maquinaria para realizar procesos de reciclaje</t>
  </si>
  <si>
    <t>Infraestructura para compostera y aprovechamiento de organicos no esta en funcionamiento</t>
  </si>
  <si>
    <t>No cuentan con maquinaria para realizar procesos de aprovechamiento</t>
  </si>
  <si>
    <t>Tiene documento de actualizacion al año 2010</t>
  </si>
  <si>
    <t>04 del 24 de mayo de 2010, implementacion y sensibilizacion</t>
  </si>
  <si>
    <t>Se realiza recoleccion en tres dias diferentes</t>
  </si>
  <si>
    <t>General en volqueta, realizando separacion en la recoleccion</t>
  </si>
  <si>
    <t>Veredas de dificil acceso, por lo que no se presta el servicio</t>
  </si>
  <si>
    <t>HX3-05-5</t>
  </si>
  <si>
    <t>130HX-2655
Modificada po 130HX-1106-5214</t>
  </si>
  <si>
    <t>18/11/2005 - 03/06/2011</t>
  </si>
  <si>
    <t xml:space="preserve">Area  </t>
  </si>
  <si>
    <t>Cuenta con cierre perimetral</t>
  </si>
  <si>
    <t>Las chimeneas y demas infraestructura del relleno sanitarioo estan en construccion o adecuacion</t>
  </si>
  <si>
    <t>Iniciando funcionamiento</t>
  </si>
  <si>
    <t>Bodega de acopio de reciclaje con bajo nivel de operación</t>
  </si>
  <si>
    <t>Sin maquinaria</t>
  </si>
  <si>
    <t>Actualizaron documento y esta listo para entrega en corantioquia</t>
  </si>
  <si>
    <t>En proceso de sensibilizacion</t>
  </si>
  <si>
    <t>Pendiente o terraceo</t>
  </si>
  <si>
    <t>Estan realizando la actualizacion de la zona urbana y rural</t>
  </si>
  <si>
    <t>En proceso de establecerlo</t>
  </si>
  <si>
    <t>ESPD Municipales</t>
  </si>
  <si>
    <t>Estan realizando los avances en la actualizacion tarifaria para aprobacion de la CRA</t>
  </si>
  <si>
    <t>4 Corregimientos con diferentes ruteos</t>
  </si>
  <si>
    <t>Tienen un sistema en operación que necesitata correcciones para su correcto funcionamiento</t>
  </si>
  <si>
    <t>Canales perimetrales para manejo de aguas lluvias</t>
  </si>
  <si>
    <t>En funcionamiento</t>
  </si>
  <si>
    <t>Cuando hay disposicion hay cobertura inmediata</t>
  </si>
  <si>
    <t>No tiene sitios adicionales para disposicion final</t>
  </si>
  <si>
    <t xml:space="preserve">Se esta construyendo una bodega para acopio de material </t>
  </si>
  <si>
    <t>En la nueva construccion se pretende tener el aprovechamiento de organicos</t>
  </si>
  <si>
    <t>No se tiene</t>
  </si>
  <si>
    <t>Conformaron el equipo para la actualizacion</t>
  </si>
  <si>
    <t>12.31</t>
  </si>
  <si>
    <t>Se expide nueva licencia ambiental en el mes de enero del 2014, con una vida util de 10 años</t>
  </si>
  <si>
    <t>No registran datos</t>
  </si>
  <si>
    <t>Pendiente o terraceo antiguo sitio, nueva fase en trinchera</t>
  </si>
  <si>
    <t>En el moento la celda no esta en funcionamiento</t>
  </si>
  <si>
    <t>La fase previa no tenia tratamineto de lixiviados, para nueva fase se tendra todo el sistema de tratamiento</t>
  </si>
  <si>
    <t>Chimeneas recuperadas para fase previa y chimeneas listas para fase nueva</t>
  </si>
  <si>
    <t>Realizan cubrimiento con plastico y cubren una vez cada 15 dias para conservar vida util</t>
  </si>
  <si>
    <t>Para la disposicion final se seguira usando el relleno sanitario actual en una nueva fase</t>
  </si>
  <si>
    <t>Bodega cedida a recuperadora del municipio</t>
  </si>
  <si>
    <t>Prensadora</t>
  </si>
  <si>
    <t>Instalaciones de compostage en funcionamiento, manejada por empleados de servicios publicos, lombricultivo en construccion</t>
  </si>
  <si>
    <t>Solo herramientas de trabajo agricola</t>
  </si>
  <si>
    <t>Compostage y lombricultivo</t>
  </si>
  <si>
    <t>Estan formulando proyecto de formacion de asociacion</t>
  </si>
  <si>
    <t xml:space="preserve">A la espera de la revision </t>
  </si>
  <si>
    <t>Recolector lateral y compactador</t>
  </si>
  <si>
    <t>Ruta general de recoleccion y transporte</t>
  </si>
  <si>
    <t>Se hace recoleccion en 2 sectores rurales</t>
  </si>
  <si>
    <t>Bodega de reciclaje y sitio de acopio</t>
  </si>
  <si>
    <t xml:space="preserve">No cuentan con maquinaria  </t>
  </si>
  <si>
    <t>Compostera que no esta en funcionamiento</t>
  </si>
  <si>
    <t>Actualizado a 2010</t>
  </si>
  <si>
    <t>Aun no se adopta</t>
  </si>
  <si>
    <t>DANE, SISBEN: Difiere mucho de los datos actuales</t>
  </si>
  <si>
    <t>Occidente limpio</t>
  </si>
  <si>
    <t>Recoleccion general y seis rutas de recoleccion de aprovechables diferentes</t>
  </si>
  <si>
    <t>Tiene servicio de recoleccion y transporte en zona rural con un porcentaje del 13,5</t>
  </si>
  <si>
    <t>Bodega de almacenamiento y separacion</t>
  </si>
  <si>
    <t>No se tiene radicado de entrega</t>
  </si>
  <si>
    <t>Ningun tipo de aprovechamiento</t>
  </si>
  <si>
    <t xml:space="preserve">TAMANA Caceres </t>
  </si>
  <si>
    <t>compactadcor</t>
  </si>
  <si>
    <t>Todos los dias  de lunes a sabado</t>
  </si>
  <si>
    <t xml:space="preserve"> SOLO EN LOS  CORREGIMIENTOS QUE ESTAN EN LA TRONCAL </t>
  </si>
  <si>
    <t>Actividades agropecuarias con fines de subsistencia</t>
  </si>
  <si>
    <t>Eficiente</t>
  </si>
  <si>
    <t>1057</t>
  </si>
  <si>
    <t>Tres veces a la semana por sectores</t>
  </si>
  <si>
    <t>5.5</t>
  </si>
  <si>
    <t>PZ3-03-4</t>
  </si>
  <si>
    <t>130PZ-1402-2692</t>
  </si>
  <si>
    <t>Acto 130PZ-1402-3036 de 27 de feb. 2014 por el cual se haca un requerimiento.</t>
  </si>
  <si>
    <t>Informe 130PZ-1309-8793.Informe complementario al informe 130PZ-1309-8762 del 06-09-2013</t>
  </si>
  <si>
    <t>Sistema tipo combinado area y celda</t>
  </si>
  <si>
    <t>RECIRCULACION</t>
  </si>
  <si>
    <t>intermitente</t>
  </si>
  <si>
    <t>En el relleno hay un grupo de recicladores</t>
  </si>
  <si>
    <t>silbo pastoriles.</t>
  </si>
  <si>
    <t>126</t>
  </si>
  <si>
    <t>Aguas de El Bagre</t>
  </si>
  <si>
    <t>SI en un solo corregimiento, en Puerto Clavel</t>
  </si>
  <si>
    <t xml:space="preserve">No 130PZ-1204-2077 </t>
  </si>
  <si>
    <t>Posee Bodega de reciclaje actualmente no funciona</t>
  </si>
  <si>
    <t>secretaria de planeacion.</t>
  </si>
  <si>
    <t>Sin separacion en la fuente</t>
  </si>
  <si>
    <t>Solo se barren calles principales.</t>
  </si>
  <si>
    <t>PZ3-06-02</t>
  </si>
  <si>
    <t>Pz4-2013-23</t>
  </si>
  <si>
    <t>130PZ-1402-9181 DE 13 DE FEB. DE 2014</t>
  </si>
  <si>
    <t>Trincheras y area</t>
  </si>
  <si>
    <t>107</t>
  </si>
  <si>
    <t>documento de actualizacion PGIRS 2013</t>
  </si>
  <si>
    <t xml:space="preserve">Compactador de </t>
  </si>
  <si>
    <t>Por sectores</t>
  </si>
  <si>
    <t>Botadero a Cielo Abierto</t>
  </si>
  <si>
    <t>Vereda Piedras</t>
  </si>
  <si>
    <t>TARAZA</t>
  </si>
  <si>
    <t>1´327.599</t>
  </si>
  <si>
    <t>OTRO</t>
  </si>
  <si>
    <t>PZ3-09-4</t>
  </si>
  <si>
    <t>130PZ-1210-2278</t>
  </si>
  <si>
    <t>Informe 130PZ-1210-8007 de 30 oct. 2012 cotrol al territorio de operación del relleno sanitario de los municipios de Taraza y Caceres.</t>
  </si>
  <si>
    <t>Botadero</t>
  </si>
  <si>
    <t>Dia por medio</t>
  </si>
  <si>
    <t>160</t>
  </si>
  <si>
    <t>NR</t>
  </si>
  <si>
    <t>0.3</t>
  </si>
  <si>
    <t>EMPVAL</t>
  </si>
  <si>
    <t>en toda la cabecera municipal y en los corregimientos aledaños a a la troncal principal</t>
  </si>
  <si>
    <t>M unicipio</t>
  </si>
  <si>
    <t>130PZ-1396 del 14/11/2007</t>
  </si>
  <si>
    <t>Acto 130PZ-1212-2654 de 28 de diciembre 2012 Por el cual se requiere el cumplimiento de la resolucion 130PZ-1396 de noviembre 14 de 2007.</t>
  </si>
  <si>
    <t>Informe 130PZ-1403-9241 de 4 de marzo 2014 Control y seguimiento autorizaciones</t>
  </si>
  <si>
    <t xml:space="preserve"> NO</t>
  </si>
  <si>
    <t>SI PERO NO FUNCIONA</t>
  </si>
  <si>
    <t>Compostaje</t>
  </si>
  <si>
    <t>2 Operarios y un conductor</t>
  </si>
  <si>
    <t>67.50</t>
  </si>
  <si>
    <t>SI pero estan en muy mal estado</t>
  </si>
  <si>
    <t>70</t>
  </si>
  <si>
    <t>Vereda Monte Blanco</t>
  </si>
  <si>
    <t>Buena Vista II</t>
  </si>
  <si>
    <t xml:space="preserve">130TH-7955 </t>
  </si>
  <si>
    <t>60</t>
  </si>
  <si>
    <t>Veredas Guriman, Roblal, Travesias, el respaldo y el corregimiento las Auras</t>
  </si>
  <si>
    <t>Vereda El Morron</t>
  </si>
  <si>
    <t xml:space="preserve">° 130 TH-1208-9637 </t>
  </si>
  <si>
    <t>Bodega dentro del sitio de disposicion final</t>
  </si>
  <si>
    <t>103</t>
  </si>
  <si>
    <t>Relleno Sanitario Los Ranchos</t>
  </si>
  <si>
    <t>TH – 02-1808</t>
  </si>
  <si>
    <t xml:space="preserve">130TH-7076 </t>
  </si>
  <si>
    <t xml:space="preserve">130TH-12808 </t>
  </si>
  <si>
    <t>NINGUNO</t>
  </si>
  <si>
    <t>NO FUNCIONA</t>
  </si>
  <si>
    <t>Contrataron con PRODESARROLLO la actualizacion del PGIRS, estan por entregar documento final</t>
  </si>
  <si>
    <t>No se esta realizando proceso de actualizacion de PGIRS, aunque el proceso de este lo maneja la UMATA</t>
  </si>
  <si>
    <t>Empresa de servicios publicos de Guadalupe</t>
  </si>
  <si>
    <t>720, este dato es el mismo de predios urbanos, ya que no se tiene registro de los predios rurales atendidos</t>
  </si>
  <si>
    <t>Se realiza recoleccion de residuos en general</t>
  </si>
  <si>
    <t>Cuatro veredas y vias de desplazamiento hacia el relleno</t>
  </si>
  <si>
    <t>Tanque de llegada del lexiviado</t>
  </si>
  <si>
    <t>No Funciona</t>
  </si>
  <si>
    <t>No se encuentran las chimeneas, o estan cubiertas de residuos</t>
  </si>
  <si>
    <t>No funciona el sistema de chimeneas</t>
  </si>
  <si>
    <t>Una vez por semana</t>
  </si>
  <si>
    <t>No se encuentran fuentes de agua cercanas o a menos de 500 metros</t>
  </si>
  <si>
    <t>Pequeña bodega de reciclaje y almacenamiento</t>
  </si>
  <si>
    <t>Se cuenta con compostera pero no esta en funcionamiento</t>
  </si>
  <si>
    <t>Los actuales recuperadores pretenden organizarse tras la presentacion de proyecto ante EPM</t>
  </si>
  <si>
    <t>Servicios Publicos</t>
  </si>
  <si>
    <t>Se realiza recoleccion de residuos en general, con regular separacion</t>
  </si>
  <si>
    <t>CORREGIMIENTOS SANTA RITA Y LA GRANJA Y SEIS VEREDAS</t>
  </si>
  <si>
    <t>No, solo posee celdas para disposicion de residuos especiales</t>
  </si>
  <si>
    <t>Tanque de llegada de posibles lixiviados</t>
  </si>
  <si>
    <t>4 Chimeneas en mal estado, cubiertas con residuos</t>
  </si>
  <si>
    <t>Existen entre tres y cuatro chimeneas cubiertas de residuos o en mal estado</t>
  </si>
  <si>
    <t>Entre 8 y 15 dias</t>
  </si>
  <si>
    <t xml:space="preserve">Proyecto con EPM para la actualizacion </t>
  </si>
  <si>
    <t>No se tiene tratamiento de organicos</t>
  </si>
  <si>
    <t>Existe una asociacion de mujeres que en una de sus lineas maneja la recuperacion, pero en el momento no lo hacen</t>
  </si>
  <si>
    <t>0.28</t>
  </si>
  <si>
    <t>126.49</t>
  </si>
  <si>
    <t>0.78</t>
  </si>
  <si>
    <t>Secretaria de planeacion - Unidad de servicios publicos domiciliarios</t>
  </si>
  <si>
    <t>En la volqueta se recogen todos los residuos</t>
  </si>
  <si>
    <t>Se esta elaborando un estudio para registrar a los usuarios rurales y cobrar tasa de aseo</t>
  </si>
  <si>
    <t>0.280</t>
  </si>
  <si>
    <t>Vereda Santa Ines, sector la ligia</t>
  </si>
  <si>
    <t>Chimeneas funcionando y en adecuacion</t>
  </si>
  <si>
    <t xml:space="preserve">2 bodegas funcionando </t>
  </si>
  <si>
    <t>Compostera fuera de servicio</t>
  </si>
  <si>
    <t>Herramientas de trabajo agricola</t>
  </si>
  <si>
    <t>No existe en el momento</t>
  </si>
  <si>
    <t>143</t>
  </si>
  <si>
    <t>PLAN DE DESARROLLO YARUMAL 2010</t>
  </si>
  <si>
    <t>AGUAS DEL NORTE ANTIOQUEÑO</t>
  </si>
  <si>
    <t>8 Mujeres</t>
  </si>
  <si>
    <t>N,R</t>
  </si>
  <si>
    <t xml:space="preserve">Resolucion 130TH-7804 </t>
  </si>
  <si>
    <t>No tiene</t>
  </si>
  <si>
    <t xml:space="preserve">8.5 </t>
  </si>
  <si>
    <t>Ordinarios: luens y viernes. Reciclaje: Miércoles. Orgánicos: martes, jueves y sábados</t>
  </si>
  <si>
    <t xml:space="preserve">SI en 13 veredas en el corredor vial entre la zona urbana y el corregimiento Portachuelo, así mismo como el corregimiento. </t>
  </si>
  <si>
    <t>Vereda La Viborita</t>
  </si>
  <si>
    <t>E.S.P</t>
  </si>
  <si>
    <t>Cumplir con los lineamientos del PMA y presentar informe de avance cada 6 meses</t>
  </si>
  <si>
    <t>130 ZF - 1209-11030. 11 de septiembre del 2012</t>
  </si>
  <si>
    <t>Plataformas</t>
  </si>
  <si>
    <t>Tanques tipo FAFA</t>
  </si>
  <si>
    <t>Mecánica</t>
  </si>
  <si>
    <t xml:space="preserve">Compostera </t>
  </si>
  <si>
    <t>Ninguna, no están funcionando</t>
  </si>
  <si>
    <t>PGIRS 2013</t>
  </si>
  <si>
    <t>Empresa de Servicios Publicos de Caracolí</t>
  </si>
  <si>
    <t>Los lunes y los jueves recolección de todo el material en general en la cabecera municipal</t>
  </si>
  <si>
    <t>Caracolí</t>
  </si>
  <si>
    <t>130ZF-3530</t>
  </si>
  <si>
    <t xml:space="preserve">Acto administrativo ZF-1401-6932. Del 15 de enero del 2014. El resultado de visita de control y seguimiento del 19 de octubre de 2012. </t>
  </si>
  <si>
    <t>No 130 ZF-11334 del 22 de noviembre de 2012.</t>
  </si>
  <si>
    <t>Si. Septico + FAFA</t>
  </si>
  <si>
    <t>Lunes y jueves</t>
  </si>
  <si>
    <t>No cuenta con fuentes cercanas</t>
  </si>
  <si>
    <t>Compostera. No opera</t>
  </si>
  <si>
    <t>Comportera no opera</t>
  </si>
  <si>
    <t>En el mismo municipio  se vende todos los días de recolección a un particular</t>
  </si>
  <si>
    <t>PGIRS 2005</t>
  </si>
  <si>
    <t>Empresa de Servicios Públicos Domiciliarios de Cisneros subcontrata con ASOMUJERCIS las actividades de recoelcción y disposición final</t>
  </si>
  <si>
    <t xml:space="preserve">En rutas todos los días por los sectores. Desde el lunes hasta el sábado, con descando los días miércoles y domingo. </t>
  </si>
  <si>
    <t>No se realiza recolección en zona rural</t>
  </si>
  <si>
    <t>área</t>
  </si>
  <si>
    <t>Realizado por la asociación ASOMUJERCIS</t>
  </si>
  <si>
    <t>Compostera (No operativa)</t>
  </si>
  <si>
    <t>En el mismo municipio  le venden a un particular</t>
  </si>
  <si>
    <t>ASOMUJERCIS</t>
  </si>
  <si>
    <t>Ruta de inservible y reciclaje</t>
  </si>
  <si>
    <t>Empresa de Servicios Públicos Aguas de Maceo</t>
  </si>
  <si>
    <t xml:space="preserve">la susana 1er jueves de cada mes. La floresta 2 veces al mes y para el Nus misma frecuencia del municipio. </t>
  </si>
  <si>
    <t>Si. En los 3 corregimientos. La floresta, la susana y San jose del Nus</t>
  </si>
  <si>
    <t>Acto administrativo 130ZF1312-6885. Del 13 de diciembre de 2013</t>
  </si>
  <si>
    <t>130ZF 1212-11454. De 14 de diciembre de 2012.</t>
  </si>
  <si>
    <t>si. Tanque + FAFA</t>
  </si>
  <si>
    <t>Medellín</t>
  </si>
  <si>
    <t>5.6</t>
  </si>
  <si>
    <t>Empresa de Servicios Públicos Aguas del Puerto</t>
  </si>
  <si>
    <t>2 compactador y 1 volqueta</t>
  </si>
  <si>
    <t>Brasil, Carlota, Santa Martina, Minas del vapor, Dorado calamar, las flores, bodegas y San Juan de Bedú</t>
  </si>
  <si>
    <t>No hay ruta selectiva, esta se realiza según la topografía de los diferentes barrios</t>
  </si>
  <si>
    <t>130 zf 1311 6233. Del 12 de diciembre del 2013.</t>
  </si>
  <si>
    <t>130 ZF - 1402 - 12954 Del 7 de febrero del 2014.</t>
  </si>
  <si>
    <t>Plataforma</t>
  </si>
  <si>
    <t>Tanque septico</t>
  </si>
  <si>
    <t>En el mismo municipio a personas particulares, lo que permite vender el mismo día, generar ingresos inmediatos y evita esperar tiempo para recoger un viaje y ahorrar transporte</t>
  </si>
  <si>
    <t>Protección</t>
  </si>
  <si>
    <t>Resolución 98-00006
130ZF-4201</t>
  </si>
  <si>
    <t>Según acto administrativo 130ZF-1202-5663 del 7 Feb/2012, se realiza requerimiento para tratamiento lixiviados, chimeneas, taludes y funcionamiento de compostera, tiempo (4 meses)</t>
  </si>
  <si>
    <t>Laguna de oxidación</t>
  </si>
  <si>
    <t>Pozo séptico</t>
  </si>
  <si>
    <t>Bodega de reciclaje actualmente en construcción.</t>
  </si>
  <si>
    <t>Empresas Publicas de Puerto Nare</t>
  </si>
  <si>
    <t xml:space="preserve">Lunes y jueves La sierra. Martes-Viernes cabecera, pesca y  la mina. </t>
  </si>
  <si>
    <t>Corregimiento Sierra, Nare y vereda La Mina y la pesca</t>
  </si>
  <si>
    <t>12.5</t>
  </si>
  <si>
    <t>Manual con rana</t>
  </si>
  <si>
    <t>En el mismo lote donde esta el relleno actual</t>
  </si>
  <si>
    <t>2 centros de acopio 1 corregimiento la Sierra 1 en Nare</t>
  </si>
  <si>
    <t xml:space="preserve">Coches suministrados por la ESP </t>
  </si>
  <si>
    <t>No está legaliza, son mujeres que trabajan con uniforme y carros prestados por la alcaldía pero no son formales.</t>
  </si>
  <si>
    <t>Resolución 00-00111</t>
  </si>
  <si>
    <t>Pozo Séptico</t>
  </si>
  <si>
    <t>EAPSA (Empresa de Servicios Públicos de Sabaneta)</t>
  </si>
  <si>
    <t>1 compactador y 2 volquetas</t>
  </si>
  <si>
    <t xml:space="preserve">Lunes, miercoles y viernes: Casco urbano en remedios. Martes La Cruzada. Jueves Santa Isabel. </t>
  </si>
  <si>
    <t>CORREGIMIENTOS DE OTU, SANTA ISABEL, LA CRUZADA. VEREDAS GUAYABAL, OTU Y MARTANÁ</t>
  </si>
  <si>
    <t>2.5</t>
  </si>
  <si>
    <t>Sin vida util</t>
  </si>
  <si>
    <t>R 130ZF-1404-6466. 28 de abril de 2014.</t>
  </si>
  <si>
    <t xml:space="preserve">Hace varios meses no la hacen. La empezaron a hacer a partir del 8 de abril. </t>
  </si>
  <si>
    <t xml:space="preserve">Bodega demolida </t>
  </si>
  <si>
    <t xml:space="preserve">Ninguna </t>
  </si>
  <si>
    <t>Resolución</t>
  </si>
  <si>
    <t>Planeación</t>
  </si>
  <si>
    <t>Según informe técnico 130ZF-1202-10359 de 15/feb/2012 se recomienda adecuación de manejo de lixiviados, chimeneas, campañas de educación y dejar la recolección y disposición de hospitalarios (se recomienda sanción)</t>
  </si>
  <si>
    <t>5.4</t>
  </si>
  <si>
    <t>Segovia Aseo</t>
  </si>
  <si>
    <t>3 compactadores y 1 volqueta</t>
  </si>
  <si>
    <t>Ruta con recorrido por todos los barrios</t>
  </si>
  <si>
    <t>19.18</t>
  </si>
  <si>
    <t>1.20</t>
  </si>
  <si>
    <t>6.25</t>
  </si>
  <si>
    <t>Vereda Vera</t>
  </si>
  <si>
    <t>Relleno sanitario Vera</t>
  </si>
  <si>
    <t>130ZF1206-5736. 6 de junio de 2012. Se consigna que el municipio de Segovia representado por su alcalde y a la ESP no le dieron cumplimiento a las obligaciones estipuladas en el acto administrativo ZF-4713 del 6 de diciembre de 2010. Que en esas condiciones se a configurado la causal de caducidad de la licencia contenida en el expediente ZF3-99022, por incumplimiento en el requerimiento contenido en el acto administrativo ZF-4713 del 6 de diciembre de 2010 impuestos por CORANTIOQUIA. Que a través de su representante legal, para que en el término de 15 días contados a partir de la notificación de esta providencia explique las razones por las que no ha dado cumplimiento al anterior acto administrativo. vencido el plazo consagrado en el presente artículo sin que el usuario halla presentado los descargos se procederá a la declaratoria de caducidad de la licencia ambiental.</t>
  </si>
  <si>
    <t xml:space="preserve">130ZF-1209. 7 de septiembre del 2012. Control y seguimiento. Evaluación de información y visita de verificación. </t>
  </si>
  <si>
    <t>Recirculación y poso Séptico</t>
  </si>
  <si>
    <t xml:space="preserve">Vereda Bélgica </t>
  </si>
  <si>
    <t>El municipio no cumplió con las obligaciones requeridas en el acto administrativo 130ZF-5224 y según informe técnico 130ZF-1202-10375, se recomienda comenzar tramite sancionatorio.</t>
  </si>
  <si>
    <t>Recorrido por los barrios y el corregimiento el tigre</t>
  </si>
  <si>
    <t>130ZF -1206 Del 7 de Junio del 2012 Por el cual se toma una determinacion. Los requerimientos anteriormente expuestos fueron igualmente incumplidos, que en esas condiciones se ha configurado la causal de caducidad de la licencia contenida en el expediente ZF 3- 04 - 1.</t>
  </si>
  <si>
    <t xml:space="preserve">Informe Tecnico130 ZF 1202 DEL 21 Febrero del 2012 </t>
  </si>
  <si>
    <t>Bodega funcionando</t>
  </si>
  <si>
    <t>13.3%</t>
  </si>
  <si>
    <t>Renova S.A.S</t>
  </si>
  <si>
    <t xml:space="preserve">según informe técnico 130ZF-1201-10313 del 3/01/201, se recomiendan adecuaciones en le manejo de lixiviados y chimeneas pero en general el RS esta bien manejado </t>
  </si>
  <si>
    <t>Bodega de reciclaje en funcionamiento (40 m2)</t>
  </si>
  <si>
    <t>0.99</t>
  </si>
  <si>
    <t>Servicios Públicos Yalí</t>
  </si>
  <si>
    <t>La ruta se realiza 2 días a la semana</t>
  </si>
  <si>
    <t>Yalí</t>
  </si>
  <si>
    <t xml:space="preserve">130ZF-3551 . Por el cual se hace un requerimiento.  Requerir al municipio de Yalí a través de su representante legal para que con respecto a la licencia ambiental otorgada por CORANTIOQUIA para el proyecto construcción y operación del relleno sanitario.  </t>
  </si>
  <si>
    <t xml:space="preserve">130ZF-1402-12953. 7 de febrero de 2014. Visita de monitoreo y seguimiento. </t>
  </si>
  <si>
    <t>Mas de 500 mt</t>
  </si>
  <si>
    <t>Si. Esta ubicada en el relleno</t>
  </si>
  <si>
    <t>Don Matías</t>
  </si>
  <si>
    <t xml:space="preserve">Constancia para modificar licencia ambiental por aumento de vida útil de vaso d ella musica130TH-1203-50/ 7 MARZO 2012 </t>
  </si>
  <si>
    <t>Pozo séptico + FAFA + campo de infiltración</t>
  </si>
  <si>
    <t>ANUARIO ESTADÍSTICO DE ANTIOQUIA PARA EL 2013</t>
  </si>
  <si>
    <t>Lunes y Viernes - Organicos, martes y jueves - inorganicos, miercoles reciclaje.</t>
  </si>
  <si>
    <t>Compactadora y Bascula</t>
  </si>
  <si>
    <t>Picadora pero no tiene motor, esta prestado y no lo quieren devolver</t>
  </si>
  <si>
    <t>Asociación Ambiental de reciclaje de Yolombó ARY</t>
  </si>
  <si>
    <t>Vereda Las Américas</t>
  </si>
  <si>
    <t>Relleno sanitario "Las Américas"</t>
  </si>
  <si>
    <t>Según resolución 130ZF-1112-4808 de 2/dic/2011 se inicia la revocatoria de la licencia ambiental</t>
  </si>
  <si>
    <t>INFORMACIÓN DISEÑO NUEVA CELDA RELLENO SANITARIO</t>
  </si>
  <si>
    <t>10 veredas aledañas a la cabecera municipal</t>
  </si>
  <si>
    <t>Recorrido por los barrios los dias lunes, martes, juenes y viernes y en la zona rural los días miercoles</t>
  </si>
  <si>
    <t>si en 10 veredas</t>
  </si>
  <si>
    <t>18.62</t>
  </si>
  <si>
    <t>130 ZF 1307 -6558 del 16 de julio de 2023</t>
  </si>
  <si>
    <t>130 zf 1311 - 12 592 del 01 de noviembre de 2013, para visita realizada el 29 de octubre de 2.013</t>
  </si>
  <si>
    <t xml:space="preserve">Pozo   </t>
  </si>
  <si>
    <t>Pozo de donde recirculan</t>
  </si>
  <si>
    <t>No, los servicios sanitarios de la caseta no funcionan</t>
  </si>
  <si>
    <t>No, se tiene previsto que sea dentro del mismo lote</t>
  </si>
  <si>
    <t>Bodega donde la empresa tiene el amterial que recoge la ruta selectiva que están implementando con una camioneta y 2 personas que pasan recogiendo el reciclaje por el comercio y demás barrios</t>
  </si>
  <si>
    <t>Conpostera ( No opera)</t>
  </si>
  <si>
    <t>Un particular en el mismo municipio</t>
  </si>
  <si>
    <t>Inservible</t>
  </si>
  <si>
    <t>Total</t>
  </si>
  <si>
    <t>Lunes, miércoles y viernes área urbana y el día martes área rural.</t>
  </si>
  <si>
    <t>Medellín y basbosa</t>
  </si>
  <si>
    <t>APRESEA</t>
  </si>
  <si>
    <t>Población Urbana</t>
  </si>
  <si>
    <t>Población Atendida</t>
  </si>
  <si>
    <t>Sec S, P</t>
  </si>
  <si>
    <t>E,S,P,</t>
  </si>
  <si>
    <t>U,S,P,D,</t>
  </si>
  <si>
    <t>Empresas Publicas Municipales de Betania S,A E,S,P</t>
  </si>
  <si>
    <t>Emprea Publicas de Betulia S,A E,S,P</t>
  </si>
  <si>
    <t xml:space="preserve">Empresas Publicas de Betulia s,a e,s,p </t>
  </si>
  <si>
    <t>Nuestro Aseo E,S,P</t>
  </si>
  <si>
    <t>Empresas Públicas de Jardín S,A E,S,P "EPJ"</t>
  </si>
  <si>
    <t>Empresas Publicas de Salgar S,A, E,S,P</t>
  </si>
  <si>
    <t xml:space="preserve">EE,PP </t>
  </si>
  <si>
    <t>E,S,P y UMATA</t>
  </si>
  <si>
    <t>E.S.P.</t>
  </si>
  <si>
    <t>EMBASEO S.A</t>
  </si>
  <si>
    <t>014 del 03 de julio de 2010</t>
  </si>
  <si>
    <t>Con rutas por sectores</t>
  </si>
  <si>
    <t>Bodegas</t>
  </si>
  <si>
    <t>MEDELLÍN</t>
  </si>
  <si>
    <t>Se tiene establecida ruta de inorganicos</t>
  </si>
  <si>
    <t>Ruta selectiva para material inorganico</t>
  </si>
  <si>
    <t>EE.VV</t>
  </si>
  <si>
    <t>15.85</t>
  </si>
  <si>
    <t>Sec S. P</t>
  </si>
  <si>
    <t>22.19</t>
  </si>
  <si>
    <t>U.S.P.D.</t>
  </si>
  <si>
    <t>54.55</t>
  </si>
  <si>
    <t>30.98</t>
  </si>
  <si>
    <t>0.32</t>
  </si>
  <si>
    <t>0.42</t>
  </si>
  <si>
    <t>EMPRESAS PUBLICAS DE CARAMANTA S.A.S.E.S.P</t>
  </si>
  <si>
    <t>41.82</t>
  </si>
  <si>
    <t>0.65</t>
  </si>
  <si>
    <t>0.35</t>
  </si>
  <si>
    <t>48.5</t>
  </si>
  <si>
    <t>37.16</t>
  </si>
  <si>
    <t>14.0</t>
  </si>
  <si>
    <t>0.56</t>
  </si>
  <si>
    <t>0.87</t>
  </si>
  <si>
    <t>Empresas públicas de santa barbara S.A ESP</t>
  </si>
  <si>
    <t>Empresa de Servicios Públicos de Tarso S.A.E.S.P</t>
  </si>
  <si>
    <t>Empresa temporal</t>
  </si>
  <si>
    <t>EMPRESAS PUBLICAS DE VENECIA S.A.E.S.P</t>
  </si>
  <si>
    <t>1754</t>
  </si>
  <si>
    <t>277</t>
  </si>
  <si>
    <t xml:space="preserve">la corporación no ha dado respuesta al documento radicado </t>
  </si>
  <si>
    <t xml:space="preserve"> corregimiento de altamira En algunos sectores Veredas La Gruta,La Falda,y Llano grande.</t>
  </si>
  <si>
    <t>152</t>
  </si>
  <si>
    <t>95</t>
  </si>
  <si>
    <t>63</t>
  </si>
  <si>
    <t>71</t>
  </si>
  <si>
    <t>ORG DE MUJERES NO FORMALMENTE,</t>
  </si>
  <si>
    <t>47</t>
  </si>
  <si>
    <t>45 del 06 de septiembre de 2010</t>
  </si>
  <si>
    <t>Peñalisa, La Margarita, La Clara y El Concilio</t>
  </si>
  <si>
    <t>Canales perimetrales desaparecidos por completo</t>
  </si>
  <si>
    <t>SER Buritica S.A E.S.P</t>
  </si>
  <si>
    <t>Estudio 2005</t>
  </si>
  <si>
    <t>EOT - DANE 2010</t>
  </si>
  <si>
    <t>0.26</t>
  </si>
  <si>
    <t>Compostera y lombricultivo en adecuacion</t>
  </si>
  <si>
    <t>Los funcionarios de recoleccion y barrido realizan la labor del reciclaje, son contratados por el municipio por periodos de entre 3 y 4 meses</t>
  </si>
  <si>
    <t>Se cuenta con un espacio destinado para el acopio de material</t>
  </si>
  <si>
    <t>Se esta desarrollando un proyecto para el aprovechamiento de organicos en un lote del municipio</t>
  </si>
  <si>
    <t>Se realiza recoleccion general de residuos y se evita recoger material reciclable para dejarlo a los recuperadores</t>
  </si>
  <si>
    <t>25.75</t>
  </si>
  <si>
    <t>Unidad de Servicios Publicos</t>
  </si>
  <si>
    <t>Recoleccion general de residuos sin separacion</t>
  </si>
  <si>
    <t>Corregimiento de Sucre y Llanadas y corredor vial via Liborina</t>
  </si>
  <si>
    <t>No se esta realizando tareas de reciclaje, no cuentan con bodega ni sitio para tal uso</t>
  </si>
  <si>
    <t>No realiza aprovechamiento de organicos</t>
  </si>
  <si>
    <t>Ninguna organización para tal fin</t>
  </si>
  <si>
    <t>28.26</t>
  </si>
  <si>
    <t>54.5</t>
  </si>
  <si>
    <t>La recoleccion es diferenciada entre solido y organico, en dias diferentes</t>
  </si>
  <si>
    <t>Veredas oro, socorro, tendidos, tambo, niquia, clavel</t>
  </si>
  <si>
    <t xml:space="preserve">EE.PP </t>
  </si>
  <si>
    <t>Empresas Publicas Municipales de Sopetran</t>
  </si>
  <si>
    <t>E.S.P TARAZA</t>
  </si>
  <si>
    <t>75° 08` 54,0¨</t>
  </si>
  <si>
    <t>75° 08`´54,0¨</t>
  </si>
  <si>
    <t>E l documento final se encuentra en la corporacion</t>
  </si>
  <si>
    <t>Anuario Estadistico de Antioquia - DANE</t>
  </si>
  <si>
    <t>Se recolecta el material reciclable en carros plasticos dispuestos para tal fin</t>
  </si>
  <si>
    <t>90 Usuarios en la zona rural y corresponden al 25%</t>
  </si>
  <si>
    <t>Compostera para desechos animales</t>
  </si>
  <si>
    <t>Ninguna, recicladores independientes</t>
  </si>
  <si>
    <t>Sin documento de actualizacion, sin conformacion de grupo</t>
  </si>
  <si>
    <t>San José de la Montaña</t>
  </si>
  <si>
    <t>Proyecciones PGIRS</t>
  </si>
  <si>
    <t>Jericó</t>
  </si>
  <si>
    <t>Santa Bárbara</t>
  </si>
  <si>
    <t>Jardín</t>
  </si>
  <si>
    <t>Hevéxicos</t>
  </si>
  <si>
    <t>Anzá</t>
  </si>
  <si>
    <t>Ebéjico</t>
  </si>
  <si>
    <t>San Jerónimo</t>
  </si>
  <si>
    <t>Santa Fé de Antioquia</t>
  </si>
  <si>
    <t>Sopetrán</t>
  </si>
  <si>
    <t>Buriticá</t>
  </si>
  <si>
    <t>Cáceres</t>
  </si>
  <si>
    <t>Nechí</t>
  </si>
  <si>
    <t>Tarazá</t>
  </si>
  <si>
    <t>Orgánico</t>
  </si>
  <si>
    <t>Inorgánico</t>
  </si>
  <si>
    <t>Anorí</t>
  </si>
  <si>
    <t>Donmatias</t>
  </si>
  <si>
    <t>Gómez Plata</t>
  </si>
  <si>
    <t>San Andrés de Cuerquia</t>
  </si>
  <si>
    <t>Sa Pedro de los Milagros</t>
  </si>
  <si>
    <t>Yolombó</t>
  </si>
  <si>
    <t>Yondó</t>
  </si>
  <si>
    <t>Vegachí</t>
  </si>
  <si>
    <t>Dispuesto</t>
  </si>
  <si>
    <t>Generado</t>
  </si>
  <si>
    <t>MEDELLÍN- CALDAS</t>
  </si>
  <si>
    <t>Campactadores</t>
  </si>
  <si>
    <t>Bodegas de Particulares</t>
  </si>
  <si>
    <t>NO (2008)</t>
  </si>
  <si>
    <t>Recolección General</t>
  </si>
  <si>
    <t>Particulares</t>
  </si>
  <si>
    <t>Composteras Particulares</t>
  </si>
  <si>
    <t xml:space="preserve">Se cuenta con ruta de inorganicos </t>
  </si>
  <si>
    <t>Aseo Sabaneta  S.A E.S.P</t>
  </si>
  <si>
    <t>Aguas y Aseo de Fredonia</t>
  </si>
  <si>
    <t>Lunes : Orgánico, Martes : Ordinario, Miercoles: rural, Jueves:Orgánico, Viernes :ordinario</t>
  </si>
  <si>
    <t>Empresas Públicas de Jerico</t>
  </si>
  <si>
    <t>Picadora de plástico, picadora de vidrio, compactadora y bascula</t>
  </si>
  <si>
    <t>Empresa de Servicios Públciso de Montebello</t>
  </si>
  <si>
    <t>Empresa Pueblorriqueña de Acuedcuto, Alcantarillado y Aseo</t>
  </si>
  <si>
    <t>CALDAS</t>
  </si>
  <si>
    <t>EN EL MISMO MUNICIPIO</t>
  </si>
  <si>
    <t>NO,  la separación se realiza en el vehiculo recolector</t>
  </si>
  <si>
    <t>PGIRS 2005
Proyecciones</t>
  </si>
  <si>
    <t>Ninguna, Independientes</t>
  </si>
  <si>
    <t>Ruta general realizada</t>
  </si>
  <si>
    <t>Independientes que laboran dentro de las instalaciones del relleno</t>
  </si>
  <si>
    <t>En general por toda la cabecera urbana</t>
  </si>
  <si>
    <t>Recolección general</t>
  </si>
  <si>
    <t>MUNICIPIO</t>
  </si>
  <si>
    <r>
      <t>75</t>
    </r>
    <r>
      <rPr>
        <vertAlign val="superscript"/>
        <sz val="10"/>
        <color indexed="8"/>
        <rFont val="Calibri"/>
        <family val="2"/>
      </rPr>
      <t>0</t>
    </r>
    <r>
      <rPr>
        <sz val="10"/>
        <color indexed="8"/>
        <rFont val="Calibri"/>
        <family val="2"/>
      </rPr>
      <t xml:space="preserve"> 19</t>
    </r>
    <r>
      <rPr>
        <vertAlign val="superscript"/>
        <sz val="10"/>
        <color indexed="8"/>
        <rFont val="Calibri"/>
        <family val="2"/>
      </rPr>
      <t>,</t>
    </r>
    <r>
      <rPr>
        <sz val="10"/>
        <color indexed="8"/>
        <rFont val="Calibri"/>
        <family val="2"/>
      </rPr>
      <t xml:space="preserve"> 30,5” </t>
    </r>
  </si>
  <si>
    <r>
      <t>06</t>
    </r>
    <r>
      <rPr>
        <vertAlign val="superscript"/>
        <sz val="10"/>
        <color indexed="8"/>
        <rFont val="Calibri"/>
        <family val="2"/>
      </rPr>
      <t>0</t>
    </r>
    <r>
      <rPr>
        <sz val="10"/>
        <color indexed="8"/>
        <rFont val="Calibri"/>
        <family val="2"/>
      </rPr>
      <t xml:space="preserve"> -54</t>
    </r>
    <r>
      <rPr>
        <vertAlign val="superscript"/>
        <sz val="10"/>
        <color indexed="8"/>
        <rFont val="Calibri"/>
        <family val="2"/>
      </rPr>
      <t>,</t>
    </r>
    <r>
      <rPr>
        <sz val="10"/>
        <color indexed="8"/>
        <rFont val="Calibri"/>
        <family val="2"/>
      </rPr>
      <t xml:space="preserve"> 02,7” </t>
    </r>
  </si>
  <si>
    <t>GRUPO  DE MUJERES</t>
  </si>
  <si>
    <t>Medellín y Barbosa</t>
  </si>
  <si>
    <t xml:space="preserve">MEDELLíN Y BARBOSA </t>
  </si>
  <si>
    <t>Empresas Públcias de Briceño S.A.E.S.P</t>
  </si>
  <si>
    <t xml:space="preserve">Recolección en general </t>
  </si>
  <si>
    <t>No aprobado</t>
  </si>
  <si>
    <t>DRUPO DE MUJERES</t>
  </si>
  <si>
    <t>NO SE CUENTA</t>
  </si>
  <si>
    <t>052 del 22 de mayo de 2010- Se  encuentra en proceso de sensibilización</t>
  </si>
  <si>
    <t>U.S.P.S.D</t>
  </si>
  <si>
    <t>ASORECI</t>
  </si>
  <si>
    <t>EMPUSAC S.A E.S.P</t>
  </si>
  <si>
    <t>Todo se recoge en la misma ruta</t>
  </si>
  <si>
    <t>SI(2012)</t>
  </si>
  <si>
    <t>Se realiza recolección general</t>
  </si>
  <si>
    <t>S.A.E.S.P</t>
  </si>
  <si>
    <t>General de los Residuos</t>
  </si>
  <si>
    <t>Picadora ade vidrio, compactador y báscula</t>
  </si>
  <si>
    <t>ESP Acueducto. Alcantarillado y Aseo Vegachí (EPV)</t>
  </si>
  <si>
    <t>E.S.P de Yolombo</t>
  </si>
  <si>
    <t>E.S.P de Yondo</t>
  </si>
  <si>
    <t>E.S.P Domiciliarios de Acueducto. Alcantarillado y Aseo de Yondo</t>
  </si>
  <si>
    <t>Relleno Sanirario</t>
  </si>
  <si>
    <t>Relleno Sanitario Aguadas Caldas</t>
  </si>
  <si>
    <t>Vereda Cannan- Municipio de Tarso</t>
  </si>
  <si>
    <t>Sin Visa Util</t>
  </si>
  <si>
    <t>Bodega de Reciclaje</t>
  </si>
  <si>
    <t>Compostera ( No Opera)</t>
  </si>
  <si>
    <t>compostera ( No Opera)</t>
  </si>
  <si>
    <t>No cuenta con bodega</t>
  </si>
  <si>
    <t>No cuenta con Bodega</t>
  </si>
  <si>
    <t>Bodega de reciclaje 
( No Opera)</t>
  </si>
  <si>
    <t>Bodega de Reciclaje 
( No Opera)</t>
  </si>
  <si>
    <t>Bodega (No Opera)</t>
  </si>
  <si>
    <t>Bodega ( No opera)</t>
  </si>
  <si>
    <t>Lombricultivo pro no opoera</t>
  </si>
  <si>
    <t>Bodega de reiclaje</t>
  </si>
  <si>
    <t>Si ( No opera)</t>
  </si>
  <si>
    <t>Compostera (No Opera)</t>
  </si>
  <si>
    <t>Empresa de Servicios Públicos Domiciliarios de Sabanalarga</t>
  </si>
  <si>
    <t>Aseo Caldas S.A E.S.P</t>
  </si>
  <si>
    <t>Información Entragada
Proyecciones</t>
  </si>
  <si>
    <t>SI (2012)</t>
  </si>
  <si>
    <t>SI ( 2013)</t>
  </si>
  <si>
    <t>Informe Técnico  160-1402-19253 del 05 de febrero de 2014</t>
  </si>
  <si>
    <t>Infomre Tecnico de control y seguimiento 130 CA 1302 -17297 del 28 de febrero de 2.013</t>
  </si>
  <si>
    <t>Informe Tecnico 130 CA   1209 16622 del 10 de septiembre de 2012</t>
  </si>
  <si>
    <t>Totales</t>
  </si>
  <si>
    <t>Generación de residuos Consolidado Territorial</t>
  </si>
  <si>
    <t>Aprovechamiento Total</t>
  </si>
  <si>
    <t>Recolectado</t>
  </si>
  <si>
    <t>LIborina</t>
  </si>
  <si>
    <t xml:space="preserve">Orgánico </t>
  </si>
  <si>
    <t>Total Generado</t>
  </si>
  <si>
    <t>Aprovechado</t>
  </si>
  <si>
    <t>Población Rural</t>
  </si>
  <si>
    <t>Número Municipios</t>
  </si>
  <si>
    <t>Población Total</t>
  </si>
  <si>
    <t>Panzenú (7)</t>
  </si>
  <si>
    <t>Zenufaná (12)</t>
  </si>
  <si>
    <t>Total Generado (Ton / Año)</t>
  </si>
  <si>
    <t xml:space="preserve">% Generación en la Jurisdicción </t>
  </si>
  <si>
    <t>Tipo Material</t>
  </si>
  <si>
    <t>Cantidad generada (Ton/año)</t>
  </si>
  <si>
    <t>Inorgánico
(Material reciclable)</t>
  </si>
  <si>
    <t>Cantidad Generada (Ton/año)</t>
  </si>
  <si>
    <t>Cartama (11)</t>
  </si>
  <si>
    <t>Citará (8)</t>
  </si>
  <si>
    <t>Hevéxicos (10)</t>
  </si>
  <si>
    <t>Tahamíes (17)</t>
  </si>
  <si>
    <t>Aburrá Norte (5)</t>
  </si>
  <si>
    <t>Aburrá Sur (10)</t>
  </si>
  <si>
    <t>Aburrá Sur</t>
  </si>
  <si>
    <t>Cítara</t>
  </si>
  <si>
    <t>Tahamíes</t>
  </si>
  <si>
    <t>Aburrá Norte</t>
  </si>
  <si>
    <t>Pobación Total</t>
  </si>
</sst>
</file>

<file path=xl/styles.xml><?xml version="1.0" encoding="utf-8"?>
<styleSheet xmlns="http://schemas.openxmlformats.org/spreadsheetml/2006/main">
  <numFmts count="5">
    <numFmt numFmtId="164" formatCode="dd/mm/yyyy;@"/>
    <numFmt numFmtId="165" formatCode="0.0"/>
    <numFmt numFmtId="166" formatCode="#,##0.0"/>
    <numFmt numFmtId="167" formatCode="#,##0.0_ ;\-#,##0.0\ "/>
    <numFmt numFmtId="168" formatCode="0.0%"/>
  </numFmts>
  <fonts count="25">
    <font>
      <sz val="11"/>
      <color theme="1"/>
      <name val="Calibri"/>
      <family val="2"/>
      <scheme val="minor"/>
    </font>
    <font>
      <b/>
      <sz val="8"/>
      <color indexed="81"/>
      <name val="Tahoma"/>
      <family val="2"/>
    </font>
    <font>
      <sz val="8"/>
      <color indexed="81"/>
      <name val="Tahoma"/>
      <family val="2"/>
    </font>
    <font>
      <b/>
      <u/>
      <sz val="8"/>
      <color indexed="81"/>
      <name val="Tahoma"/>
      <family val="2"/>
    </font>
    <font>
      <u/>
      <sz val="8"/>
      <color indexed="81"/>
      <name val="Tahoma"/>
      <family val="2"/>
    </font>
    <font>
      <b/>
      <sz val="12"/>
      <color indexed="81"/>
      <name val="Tahoma"/>
      <family val="2"/>
    </font>
    <font>
      <sz val="10"/>
      <name val="Arial"/>
      <family val="2"/>
    </font>
    <font>
      <sz val="9"/>
      <color indexed="81"/>
      <name val="Tahoma"/>
      <family val="2"/>
    </font>
    <font>
      <b/>
      <sz val="9"/>
      <color indexed="81"/>
      <name val="Tahoma"/>
      <family val="2"/>
    </font>
    <font>
      <b/>
      <sz val="11"/>
      <color indexed="81"/>
      <name val="Tahoma"/>
      <family val="2"/>
    </font>
    <font>
      <b/>
      <sz val="10"/>
      <color indexed="81"/>
      <name val="Tahoma"/>
      <family val="2"/>
    </font>
    <font>
      <sz val="12"/>
      <name val="Arial"/>
      <family val="2"/>
    </font>
    <font>
      <vertAlign val="superscript"/>
      <sz val="10"/>
      <color indexed="8"/>
      <name val="Calibri"/>
      <family val="2"/>
    </font>
    <font>
      <sz val="10"/>
      <color indexed="8"/>
      <name val="Calibri"/>
      <family val="2"/>
    </font>
    <font>
      <sz val="11"/>
      <color theme="1"/>
      <name val="Calibri"/>
      <family val="2"/>
      <scheme val="minor"/>
    </font>
    <font>
      <b/>
      <sz val="11"/>
      <color theme="1"/>
      <name val="Calibri"/>
      <family val="2"/>
      <scheme val="minor"/>
    </font>
    <font>
      <sz val="10"/>
      <name val="Calibri"/>
      <family val="2"/>
      <scheme val="minor"/>
    </font>
    <font>
      <b/>
      <sz val="10"/>
      <color indexed="17"/>
      <name val="Calibri"/>
      <family val="2"/>
      <scheme val="minor"/>
    </font>
    <font>
      <b/>
      <sz val="10"/>
      <name val="Calibri"/>
      <family val="2"/>
      <scheme val="minor"/>
    </font>
    <font>
      <b/>
      <sz val="10"/>
      <color indexed="8"/>
      <name val="Calibri"/>
      <family val="2"/>
      <scheme val="minor"/>
    </font>
    <font>
      <sz val="10"/>
      <color theme="1"/>
      <name val="Calibri"/>
      <family val="2"/>
      <scheme val="minor"/>
    </font>
    <font>
      <sz val="10"/>
      <color theme="1"/>
      <name val="Tahoma"/>
      <family val="2"/>
    </font>
    <font>
      <b/>
      <sz val="10"/>
      <color theme="1"/>
      <name val="Tahoma"/>
      <family val="2"/>
    </font>
    <font>
      <sz val="10"/>
      <color rgb="FF000000"/>
      <name val="Calibri"/>
      <family val="2"/>
      <scheme val="minor"/>
    </font>
    <font>
      <sz val="10"/>
      <color indexed="17"/>
      <name val="Calibri"/>
      <family val="2"/>
      <scheme val="minor"/>
    </font>
  </fonts>
  <fills count="23">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6" fillId="0" borderId="0"/>
    <xf numFmtId="9" fontId="14" fillId="0" borderId="0" applyFont="0" applyFill="0" applyBorder="0" applyAlignment="0" applyProtection="0"/>
  </cellStyleXfs>
  <cellXfs count="385">
    <xf numFmtId="0" fontId="0" fillId="0" borderId="0" xfId="0"/>
    <xf numFmtId="0" fontId="16" fillId="0" borderId="0" xfId="0" applyFont="1" applyBorder="1" applyAlignment="1">
      <alignment horizontal="center" vertical="center" wrapText="1"/>
    </xf>
    <xf numFmtId="0" fontId="17" fillId="3" borderId="1" xfId="0" applyFont="1" applyFill="1" applyBorder="1" applyAlignment="1" applyProtection="1">
      <alignment horizontal="center" vertical="center" wrapText="1"/>
    </xf>
    <xf numFmtId="0" fontId="18" fillId="4" borderId="1" xfId="0" applyNumberFormat="1" applyFont="1" applyFill="1" applyBorder="1" applyAlignment="1">
      <alignment horizontal="center" vertical="center" wrapText="1"/>
    </xf>
    <xf numFmtId="0" fontId="18" fillId="4" borderId="1" xfId="0" applyFont="1" applyFill="1" applyBorder="1" applyAlignment="1" applyProtection="1">
      <alignment horizontal="center" vertical="center" wrapText="1"/>
    </xf>
    <xf numFmtId="0" fontId="18" fillId="5" borderId="1" xfId="0" applyNumberFormat="1" applyFont="1" applyFill="1" applyBorder="1" applyAlignment="1">
      <alignment horizontal="center" vertical="center" wrapText="1"/>
    </xf>
    <xf numFmtId="0" fontId="19" fillId="5" borderId="1" xfId="0" applyNumberFormat="1" applyFont="1" applyFill="1" applyBorder="1" applyAlignment="1">
      <alignment horizontal="center" vertical="center" wrapText="1"/>
    </xf>
    <xf numFmtId="0" fontId="18" fillId="6" borderId="1" xfId="0" applyNumberFormat="1"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0" fontId="18" fillId="7" borderId="1" xfId="0" applyFont="1" applyFill="1" applyBorder="1" applyAlignment="1" applyProtection="1">
      <alignment horizontal="center" vertical="center" wrapText="1"/>
    </xf>
    <xf numFmtId="0" fontId="18" fillId="8" borderId="1" xfId="0" applyFont="1" applyFill="1" applyBorder="1" applyAlignment="1" applyProtection="1">
      <alignment horizontal="center" vertical="center" wrapText="1"/>
    </xf>
    <xf numFmtId="0" fontId="18" fillId="8" borderId="1" xfId="0" applyNumberFormat="1" applyFont="1" applyFill="1" applyBorder="1" applyAlignment="1">
      <alignment horizontal="center" vertical="center" wrapText="1"/>
    </xf>
    <xf numFmtId="1" fontId="18" fillId="8" borderId="1" xfId="0" applyNumberFormat="1" applyFont="1" applyFill="1" applyBorder="1" applyAlignment="1" applyProtection="1">
      <alignment horizontal="center" vertical="center" wrapText="1"/>
    </xf>
    <xf numFmtId="0" fontId="18" fillId="9" borderId="1" xfId="0" applyFont="1" applyFill="1" applyBorder="1" applyAlignment="1" applyProtection="1">
      <alignment horizontal="center" vertical="center" wrapText="1"/>
    </xf>
    <xf numFmtId="0" fontId="18" fillId="9" borderId="1" xfId="0" applyFont="1" applyFill="1" applyBorder="1" applyAlignment="1">
      <alignment horizontal="center" vertical="center" wrapText="1"/>
    </xf>
    <xf numFmtId="0" fontId="18" fillId="9" borderId="1" xfId="0" applyNumberFormat="1" applyFont="1" applyFill="1" applyBorder="1" applyAlignment="1">
      <alignment horizontal="center" vertical="center" wrapText="1"/>
    </xf>
    <xf numFmtId="0" fontId="18" fillId="10" borderId="1" xfId="0" applyNumberFormat="1" applyFont="1" applyFill="1" applyBorder="1" applyAlignment="1">
      <alignment horizontal="center" vertical="center" wrapText="1"/>
    </xf>
    <xf numFmtId="0" fontId="18" fillId="10" borderId="1"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0" fontId="16" fillId="11" borderId="1" xfId="0" applyFont="1" applyFill="1" applyBorder="1" applyAlignment="1" applyProtection="1">
      <alignment horizontal="center" vertical="center" wrapText="1"/>
      <protection locked="0"/>
    </xf>
    <xf numFmtId="0" fontId="16" fillId="11" borderId="1" xfId="0" applyFont="1" applyFill="1" applyBorder="1" applyAlignment="1" applyProtection="1">
      <alignment horizontal="center" vertical="center" wrapText="1"/>
    </xf>
    <xf numFmtId="0" fontId="16" fillId="11" borderId="1" xfId="0" applyFont="1" applyFill="1" applyBorder="1" applyAlignment="1" applyProtection="1">
      <alignment horizontal="center" vertical="center" wrapText="1"/>
      <protection locked="0" hidden="1"/>
    </xf>
    <xf numFmtId="49" fontId="16" fillId="11" borderId="1" xfId="0" applyNumberFormat="1" applyFont="1" applyFill="1" applyBorder="1" applyAlignment="1" applyProtection="1">
      <alignment horizontal="center" vertical="center" wrapText="1"/>
      <protection locked="0"/>
    </xf>
    <xf numFmtId="164" fontId="16" fillId="11" borderId="1" xfId="0" applyNumberFormat="1" applyFont="1" applyFill="1" applyBorder="1" applyAlignment="1" applyProtection="1">
      <alignment horizontal="center" vertical="center" wrapText="1"/>
      <protection locked="0"/>
    </xf>
    <xf numFmtId="164" fontId="16" fillId="11" borderId="1" xfId="0" applyNumberFormat="1" applyFont="1" applyFill="1" applyBorder="1" applyAlignment="1">
      <alignment horizontal="center" vertical="center" wrapText="1"/>
    </xf>
    <xf numFmtId="0" fontId="16" fillId="11" borderId="1" xfId="0" applyFont="1" applyFill="1" applyBorder="1" applyAlignment="1">
      <alignment horizontal="center" vertical="center" wrapText="1"/>
    </xf>
    <xf numFmtId="3" fontId="16" fillId="11" borderId="1" xfId="0" applyNumberFormat="1" applyFont="1" applyFill="1" applyBorder="1" applyAlignment="1">
      <alignment horizontal="center" vertical="center" wrapText="1"/>
    </xf>
    <xf numFmtId="4" fontId="16" fillId="11" borderId="1" xfId="0" applyNumberFormat="1" applyFont="1" applyFill="1" applyBorder="1" applyAlignment="1">
      <alignment horizontal="center" vertical="center" wrapText="1"/>
    </xf>
    <xf numFmtId="2" fontId="16" fillId="11" borderId="1" xfId="0" applyNumberFormat="1" applyFont="1" applyFill="1" applyBorder="1" applyAlignment="1">
      <alignment horizontal="center" vertical="center" wrapText="1"/>
    </xf>
    <xf numFmtId="165" fontId="16" fillId="11" borderId="1" xfId="0" applyNumberFormat="1" applyFont="1" applyFill="1" applyBorder="1" applyAlignment="1">
      <alignment horizontal="center" vertical="center" wrapText="1"/>
    </xf>
    <xf numFmtId="1" fontId="16" fillId="11" borderId="1" xfId="0" applyNumberFormat="1" applyFont="1" applyFill="1" applyBorder="1" applyAlignment="1">
      <alignment horizontal="center" vertical="center" wrapText="1"/>
    </xf>
    <xf numFmtId="14" fontId="20" fillId="11" borderId="1" xfId="0" applyNumberFormat="1" applyFont="1" applyFill="1" applyBorder="1" applyAlignment="1">
      <alignment horizontal="center" vertical="center" wrapText="1"/>
    </xf>
    <xf numFmtId="0" fontId="16" fillId="11" borderId="1" xfId="0" applyNumberFormat="1" applyFont="1" applyFill="1" applyBorder="1" applyAlignment="1">
      <alignment horizontal="center" vertical="center" wrapText="1"/>
    </xf>
    <xf numFmtId="166" fontId="16" fillId="11" borderId="1" xfId="0" applyNumberFormat="1" applyFont="1" applyFill="1" applyBorder="1" applyAlignment="1">
      <alignment horizontal="center" vertical="center" wrapText="1"/>
    </xf>
    <xf numFmtId="0" fontId="0" fillId="0" borderId="0" xfId="0" applyFont="1"/>
    <xf numFmtId="0" fontId="16" fillId="0" borderId="1" xfId="0" applyFont="1" applyFill="1" applyBorder="1" applyAlignment="1" applyProtection="1">
      <alignment horizontal="center" vertical="center" wrapText="1"/>
      <protection locked="0"/>
    </xf>
    <xf numFmtId="0" fontId="16" fillId="12" borderId="1" xfId="0" applyFont="1" applyFill="1" applyBorder="1" applyAlignment="1" applyProtection="1">
      <alignment horizontal="center" vertical="center" wrapText="1"/>
      <protection locked="0"/>
    </xf>
    <xf numFmtId="0" fontId="16" fillId="12" borderId="1" xfId="0" applyFont="1" applyFill="1" applyBorder="1" applyAlignment="1" applyProtection="1">
      <alignment horizontal="center" vertical="center" wrapText="1"/>
    </xf>
    <xf numFmtId="49" fontId="16" fillId="12" borderId="1" xfId="0" applyNumberFormat="1" applyFont="1" applyFill="1" applyBorder="1" applyAlignment="1" applyProtection="1">
      <alignment horizontal="center" vertical="center" wrapText="1"/>
      <protection locked="0"/>
    </xf>
    <xf numFmtId="164" fontId="16" fillId="12" borderId="1" xfId="0" applyNumberFormat="1" applyFont="1" applyFill="1" applyBorder="1" applyAlignment="1" applyProtection="1">
      <alignment horizontal="center" vertical="center" wrapText="1"/>
      <protection locked="0"/>
    </xf>
    <xf numFmtId="164" fontId="16" fillId="12" borderId="1" xfId="0" applyNumberFormat="1" applyFont="1" applyFill="1" applyBorder="1" applyAlignment="1">
      <alignment horizontal="center" vertical="center" wrapText="1"/>
    </xf>
    <xf numFmtId="3" fontId="16" fillId="12" borderId="1" xfId="0" applyNumberFormat="1" applyFont="1" applyFill="1" applyBorder="1" applyAlignment="1">
      <alignment horizontal="center" vertical="center" wrapText="1"/>
    </xf>
    <xf numFmtId="4" fontId="16" fillId="12" borderId="1" xfId="0" applyNumberFormat="1" applyFont="1" applyFill="1" applyBorder="1" applyAlignment="1">
      <alignment horizontal="center" vertical="center" wrapText="1"/>
    </xf>
    <xf numFmtId="0" fontId="16" fillId="12" borderId="1" xfId="0" applyFont="1" applyFill="1" applyBorder="1" applyAlignment="1">
      <alignment horizontal="center" vertical="center" wrapText="1"/>
    </xf>
    <xf numFmtId="2" fontId="16" fillId="12" borderId="1" xfId="0" applyNumberFormat="1" applyFont="1" applyFill="1" applyBorder="1" applyAlignment="1">
      <alignment horizontal="center" vertical="center" wrapText="1"/>
    </xf>
    <xf numFmtId="165" fontId="16" fillId="12" borderId="1" xfId="0" applyNumberFormat="1" applyFont="1" applyFill="1" applyBorder="1" applyAlignment="1">
      <alignment horizontal="center" vertical="center" wrapText="1"/>
    </xf>
    <xf numFmtId="1" fontId="16" fillId="12" borderId="1" xfId="0" applyNumberFormat="1" applyFont="1" applyFill="1" applyBorder="1" applyAlignment="1">
      <alignment horizontal="center" vertical="center" wrapText="1"/>
    </xf>
    <xf numFmtId="14" fontId="16" fillId="12" borderId="1" xfId="0" applyNumberFormat="1" applyFont="1" applyFill="1" applyBorder="1" applyAlignment="1">
      <alignment horizontal="center" vertical="center" wrapText="1"/>
    </xf>
    <xf numFmtId="0" fontId="16" fillId="12" borderId="1" xfId="0" applyNumberFormat="1" applyFont="1" applyFill="1" applyBorder="1" applyAlignment="1">
      <alignment horizontal="center" vertical="center" wrapText="1"/>
    </xf>
    <xf numFmtId="166" fontId="16" fillId="12" borderId="1" xfId="0" applyNumberFormat="1" applyFont="1" applyFill="1" applyBorder="1" applyAlignment="1">
      <alignment horizontal="center" vertical="center" wrapText="1"/>
    </xf>
    <xf numFmtId="1" fontId="16" fillId="13" borderId="1" xfId="0" applyNumberFormat="1" applyFont="1" applyFill="1" applyBorder="1" applyAlignment="1">
      <alignment horizontal="center" vertical="center" wrapText="1"/>
    </xf>
    <xf numFmtId="0" fontId="16" fillId="13" borderId="1" xfId="0" applyNumberFormat="1" applyFont="1" applyFill="1" applyBorder="1" applyAlignment="1">
      <alignment horizontal="center" vertical="center" wrapText="1"/>
    </xf>
    <xf numFmtId="164" fontId="16" fillId="10" borderId="1" xfId="0" applyNumberFormat="1" applyFont="1" applyFill="1" applyBorder="1" applyAlignment="1">
      <alignment horizontal="center" vertical="center" wrapText="1"/>
    </xf>
    <xf numFmtId="0" fontId="16" fillId="10" borderId="1" xfId="0" applyFont="1" applyFill="1" applyBorder="1" applyAlignment="1" applyProtection="1">
      <alignment horizontal="center" vertical="center" wrapText="1"/>
      <protection locked="0"/>
    </xf>
    <xf numFmtId="0" fontId="16" fillId="10" borderId="1" xfId="0" applyNumberFormat="1"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6" fillId="14" borderId="1" xfId="0" applyNumberFormat="1" applyFont="1" applyFill="1" applyBorder="1" applyAlignment="1">
      <alignment horizontal="center" vertical="center" wrapText="1"/>
    </xf>
    <xf numFmtId="0" fontId="16" fillId="14" borderId="1" xfId="0" applyFont="1" applyFill="1" applyBorder="1" applyAlignment="1" applyProtection="1">
      <alignment horizontal="center" vertical="center" wrapText="1"/>
      <protection locked="0"/>
    </xf>
    <xf numFmtId="0" fontId="16" fillId="14" borderId="1" xfId="0" applyFont="1" applyFill="1" applyBorder="1" applyAlignment="1" applyProtection="1">
      <alignment horizontal="center" vertical="center" wrapText="1"/>
    </xf>
    <xf numFmtId="49" fontId="16" fillId="14" borderId="1" xfId="0" applyNumberFormat="1" applyFont="1" applyFill="1" applyBorder="1" applyAlignment="1" applyProtection="1">
      <alignment horizontal="center" vertical="center" wrapText="1"/>
      <protection locked="0"/>
    </xf>
    <xf numFmtId="164" fontId="16" fillId="14" borderId="1" xfId="0" applyNumberFormat="1" applyFont="1" applyFill="1" applyBorder="1" applyAlignment="1" applyProtection="1">
      <alignment horizontal="center" vertical="center" wrapText="1"/>
      <protection locked="0"/>
    </xf>
    <xf numFmtId="164" fontId="16" fillId="14" borderId="1" xfId="0" applyNumberFormat="1" applyFont="1" applyFill="1" applyBorder="1" applyAlignment="1">
      <alignment horizontal="center" vertical="center" wrapText="1"/>
    </xf>
    <xf numFmtId="3" fontId="16" fillId="14" borderId="1" xfId="0" applyNumberFormat="1" applyFont="1" applyFill="1" applyBorder="1" applyAlignment="1">
      <alignment horizontal="center" vertical="center" wrapText="1"/>
    </xf>
    <xf numFmtId="0" fontId="16" fillId="14" borderId="1" xfId="0" applyFont="1" applyFill="1" applyBorder="1" applyAlignment="1">
      <alignment horizontal="center" vertical="center" wrapText="1"/>
    </xf>
    <xf numFmtId="2" fontId="16" fillId="14" borderId="1" xfId="0" applyNumberFormat="1" applyFont="1" applyFill="1" applyBorder="1" applyAlignment="1">
      <alignment horizontal="center" vertical="center" wrapText="1"/>
    </xf>
    <xf numFmtId="165" fontId="16" fillId="14" borderId="1" xfId="0" applyNumberFormat="1" applyFont="1" applyFill="1" applyBorder="1" applyAlignment="1">
      <alignment horizontal="center" vertical="center" wrapText="1"/>
    </xf>
    <xf numFmtId="1" fontId="16" fillId="14" borderId="1" xfId="0" applyNumberFormat="1" applyFont="1" applyFill="1" applyBorder="1" applyAlignment="1">
      <alignment horizontal="center" vertical="center" wrapText="1"/>
    </xf>
    <xf numFmtId="14" fontId="16" fillId="14" borderId="1" xfId="0" applyNumberFormat="1" applyFont="1" applyFill="1" applyBorder="1" applyAlignment="1">
      <alignment horizontal="center" vertical="center" wrapText="1"/>
    </xf>
    <xf numFmtId="166" fontId="16" fillId="14" borderId="1" xfId="0" applyNumberFormat="1" applyFont="1" applyFill="1" applyBorder="1" applyAlignment="1">
      <alignment horizontal="center" vertical="center" wrapText="1"/>
    </xf>
    <xf numFmtId="0" fontId="0" fillId="11" borderId="0" xfId="0" applyFont="1" applyFill="1"/>
    <xf numFmtId="0" fontId="16" fillId="11" borderId="0" xfId="0" applyFont="1" applyFill="1" applyBorder="1" applyAlignment="1">
      <alignment horizontal="center" vertical="center" wrapText="1"/>
    </xf>
    <xf numFmtId="0" fontId="16" fillId="12" borderId="0" xfId="0" applyFont="1" applyFill="1" applyBorder="1" applyAlignment="1">
      <alignment horizontal="center" vertical="center" wrapText="1"/>
    </xf>
    <xf numFmtId="0" fontId="16" fillId="15" borderId="1" xfId="0" applyFont="1" applyFill="1" applyBorder="1" applyAlignment="1" applyProtection="1">
      <alignment horizontal="center" vertical="center" wrapText="1"/>
    </xf>
    <xf numFmtId="49" fontId="16" fillId="15" borderId="1" xfId="0" applyNumberFormat="1" applyFont="1" applyFill="1" applyBorder="1" applyAlignment="1" applyProtection="1">
      <alignment horizontal="center" vertical="center" wrapText="1"/>
      <protection locked="0"/>
    </xf>
    <xf numFmtId="164" fontId="16" fillId="15" borderId="1" xfId="0" applyNumberFormat="1" applyFont="1" applyFill="1" applyBorder="1" applyAlignment="1" applyProtection="1">
      <alignment horizontal="center" vertical="center" wrapText="1"/>
      <protection locked="0"/>
    </xf>
    <xf numFmtId="164" fontId="16" fillId="15" borderId="1" xfId="0" applyNumberFormat="1" applyFont="1" applyFill="1" applyBorder="1" applyAlignment="1">
      <alignment horizontal="center" vertical="center" wrapText="1"/>
    </xf>
    <xf numFmtId="3" fontId="16" fillId="15" borderId="1" xfId="0" applyNumberFormat="1" applyFont="1" applyFill="1" applyBorder="1" applyAlignment="1">
      <alignment horizontal="center" vertical="center" wrapText="1"/>
    </xf>
    <xf numFmtId="4" fontId="16" fillId="15" borderId="1" xfId="0" applyNumberFormat="1" applyFont="1" applyFill="1" applyBorder="1" applyAlignment="1">
      <alignment horizontal="center" vertical="center" wrapText="1"/>
    </xf>
    <xf numFmtId="0" fontId="16" fillId="15" borderId="1" xfId="0" applyFont="1" applyFill="1" applyBorder="1" applyAlignment="1">
      <alignment horizontal="center" vertical="center" wrapText="1"/>
    </xf>
    <xf numFmtId="2" fontId="16" fillId="15" borderId="1" xfId="0" applyNumberFormat="1" applyFont="1" applyFill="1" applyBorder="1" applyAlignment="1">
      <alignment horizontal="center" vertical="center" wrapText="1"/>
    </xf>
    <xf numFmtId="165" fontId="16" fillId="15" borderId="1" xfId="0" applyNumberFormat="1" applyFont="1" applyFill="1" applyBorder="1" applyAlignment="1">
      <alignment horizontal="center" vertical="center" wrapText="1"/>
    </xf>
    <xf numFmtId="1" fontId="16" fillId="15" borderId="1" xfId="0" applyNumberFormat="1" applyFont="1" applyFill="1" applyBorder="1" applyAlignment="1">
      <alignment horizontal="center" vertical="center" wrapText="1"/>
    </xf>
    <xf numFmtId="14" fontId="16" fillId="15" borderId="1" xfId="0" applyNumberFormat="1" applyFont="1" applyFill="1" applyBorder="1" applyAlignment="1">
      <alignment horizontal="center" vertical="center" wrapText="1"/>
    </xf>
    <xf numFmtId="166" fontId="16" fillId="15" borderId="1" xfId="0" applyNumberFormat="1" applyFont="1" applyFill="1" applyBorder="1" applyAlignment="1">
      <alignment horizontal="center" vertical="center" wrapText="1"/>
    </xf>
    <xf numFmtId="0" fontId="16" fillId="15" borderId="0" xfId="0" applyFont="1" applyFill="1" applyBorder="1" applyAlignment="1">
      <alignment horizontal="center" vertical="center" wrapText="1"/>
    </xf>
    <xf numFmtId="14" fontId="20" fillId="15" borderId="1" xfId="0" applyNumberFormat="1" applyFont="1" applyFill="1" applyBorder="1" applyAlignment="1">
      <alignment horizontal="center" vertical="center" wrapText="1"/>
    </xf>
    <xf numFmtId="14" fontId="20" fillId="13" borderId="1" xfId="0" applyNumberFormat="1" applyFont="1" applyFill="1" applyBorder="1" applyAlignment="1">
      <alignment horizontal="center" vertical="center" wrapText="1"/>
    </xf>
    <xf numFmtId="0" fontId="16" fillId="17" borderId="1" xfId="0" applyFont="1" applyFill="1" applyBorder="1" applyAlignment="1" applyProtection="1">
      <alignment horizontal="center" vertical="center" wrapText="1"/>
      <protection locked="0"/>
    </xf>
    <xf numFmtId="0" fontId="16" fillId="17" borderId="1" xfId="0" applyFont="1" applyFill="1" applyBorder="1" applyAlignment="1" applyProtection="1">
      <alignment horizontal="center" vertical="center" wrapText="1"/>
    </xf>
    <xf numFmtId="49" fontId="16" fillId="17" borderId="1" xfId="0" applyNumberFormat="1" applyFont="1" applyFill="1" applyBorder="1" applyAlignment="1" applyProtection="1">
      <alignment horizontal="center" vertical="center" wrapText="1"/>
      <protection locked="0"/>
    </xf>
    <xf numFmtId="164" fontId="16" fillId="17" borderId="1" xfId="0" applyNumberFormat="1" applyFont="1" applyFill="1" applyBorder="1" applyAlignment="1" applyProtection="1">
      <alignment horizontal="center" vertical="center" wrapText="1"/>
      <protection locked="0"/>
    </xf>
    <xf numFmtId="164" fontId="16" fillId="17" borderId="1" xfId="0" applyNumberFormat="1" applyFont="1" applyFill="1" applyBorder="1" applyAlignment="1">
      <alignment horizontal="center" vertical="center" wrapText="1"/>
    </xf>
    <xf numFmtId="0" fontId="16" fillId="17" borderId="1" xfId="0" applyFont="1" applyFill="1" applyBorder="1" applyAlignment="1">
      <alignment horizontal="center" vertical="center" wrapText="1"/>
    </xf>
    <xf numFmtId="3" fontId="16" fillId="17" borderId="1" xfId="0" applyNumberFormat="1" applyFont="1" applyFill="1" applyBorder="1" applyAlignment="1">
      <alignment horizontal="center" vertical="center" wrapText="1"/>
    </xf>
    <xf numFmtId="4" fontId="16" fillId="17" borderId="1" xfId="0" applyNumberFormat="1" applyFont="1" applyFill="1" applyBorder="1" applyAlignment="1">
      <alignment horizontal="center" vertical="center" wrapText="1"/>
    </xf>
    <xf numFmtId="2" fontId="16" fillId="17" borderId="1" xfId="0" applyNumberFormat="1" applyFont="1" applyFill="1" applyBorder="1" applyAlignment="1">
      <alignment horizontal="center" vertical="center" wrapText="1"/>
    </xf>
    <xf numFmtId="165" fontId="16" fillId="17" borderId="1" xfId="0" applyNumberFormat="1" applyFont="1" applyFill="1" applyBorder="1" applyAlignment="1">
      <alignment horizontal="center" vertical="center" wrapText="1"/>
    </xf>
    <xf numFmtId="1" fontId="16" fillId="17" borderId="1" xfId="0" applyNumberFormat="1" applyFont="1" applyFill="1" applyBorder="1" applyAlignment="1">
      <alignment horizontal="center" vertical="center" wrapText="1"/>
    </xf>
    <xf numFmtId="14" fontId="16" fillId="17" borderId="1" xfId="0" applyNumberFormat="1" applyFont="1" applyFill="1" applyBorder="1" applyAlignment="1">
      <alignment horizontal="center" vertical="center" wrapText="1"/>
    </xf>
    <xf numFmtId="166" fontId="16" fillId="17" borderId="1" xfId="0" applyNumberFormat="1" applyFont="1" applyFill="1" applyBorder="1" applyAlignment="1">
      <alignment horizontal="center" vertical="center" wrapText="1"/>
    </xf>
    <xf numFmtId="0" fontId="16" fillId="17" borderId="0" xfId="0" applyFont="1" applyFill="1" applyBorder="1" applyAlignment="1">
      <alignment horizontal="center" vertical="center" wrapText="1"/>
    </xf>
    <xf numFmtId="0" fontId="16" fillId="17" borderId="1" xfId="0" applyNumberFormat="1" applyFont="1" applyFill="1" applyBorder="1" applyAlignment="1">
      <alignment horizontal="center" vertical="center" wrapText="1"/>
    </xf>
    <xf numFmtId="0" fontId="20" fillId="17" borderId="1" xfId="0" applyFont="1" applyFill="1" applyBorder="1" applyAlignment="1">
      <alignment horizontal="center" vertical="center" wrapText="1"/>
    </xf>
    <xf numFmtId="0" fontId="16" fillId="10" borderId="1" xfId="0" applyFont="1" applyFill="1" applyBorder="1" applyAlignment="1" applyProtection="1">
      <alignment horizontal="center" vertical="center" wrapText="1"/>
    </xf>
    <xf numFmtId="49" fontId="16" fillId="10" borderId="1" xfId="0" applyNumberFormat="1" applyFont="1" applyFill="1" applyBorder="1" applyAlignment="1" applyProtection="1">
      <alignment horizontal="center" vertical="center" wrapText="1"/>
      <protection locked="0"/>
    </xf>
    <xf numFmtId="164" fontId="16" fillId="10" borderId="1" xfId="0" applyNumberFormat="1" applyFont="1" applyFill="1" applyBorder="1" applyAlignment="1" applyProtection="1">
      <alignment horizontal="center" vertical="center" wrapText="1"/>
      <protection locked="0"/>
    </xf>
    <xf numFmtId="3" fontId="16" fillId="10" borderId="1" xfId="0" applyNumberFormat="1" applyFont="1" applyFill="1" applyBorder="1" applyAlignment="1">
      <alignment horizontal="center" vertical="center" wrapText="1"/>
    </xf>
    <xf numFmtId="4" fontId="16" fillId="10" borderId="1" xfId="0" applyNumberFormat="1" applyFont="1" applyFill="1" applyBorder="1" applyAlignment="1">
      <alignment horizontal="center" vertical="center" wrapText="1"/>
    </xf>
    <xf numFmtId="0" fontId="16" fillId="10" borderId="1" xfId="0" applyFont="1" applyFill="1" applyBorder="1" applyAlignment="1">
      <alignment horizontal="center" vertical="center" wrapText="1"/>
    </xf>
    <xf numFmtId="2" fontId="16" fillId="10" borderId="1" xfId="0" applyNumberFormat="1" applyFont="1" applyFill="1" applyBorder="1" applyAlignment="1">
      <alignment horizontal="center" vertical="center" wrapText="1"/>
    </xf>
    <xf numFmtId="165" fontId="16" fillId="10" borderId="1" xfId="0" applyNumberFormat="1" applyFont="1" applyFill="1" applyBorder="1" applyAlignment="1">
      <alignment horizontal="center" vertical="center" wrapText="1"/>
    </xf>
    <xf numFmtId="1" fontId="16" fillId="10" borderId="1" xfId="0" applyNumberFormat="1" applyFont="1" applyFill="1" applyBorder="1" applyAlignment="1">
      <alignment horizontal="center" vertical="center" wrapText="1"/>
    </xf>
    <xf numFmtId="14" fontId="16" fillId="10" borderId="1" xfId="0" applyNumberFormat="1" applyFont="1" applyFill="1" applyBorder="1" applyAlignment="1">
      <alignment horizontal="center" vertical="center" wrapText="1"/>
    </xf>
    <xf numFmtId="166" fontId="16" fillId="10" borderId="1" xfId="0" applyNumberFormat="1" applyFont="1" applyFill="1" applyBorder="1" applyAlignment="1">
      <alignment horizontal="center" vertical="center" wrapText="1"/>
    </xf>
    <xf numFmtId="0" fontId="16" fillId="10" borderId="0" xfId="0" applyFont="1" applyFill="1" applyBorder="1" applyAlignment="1">
      <alignment horizontal="center" vertical="center" wrapText="1"/>
    </xf>
    <xf numFmtId="14" fontId="20" fillId="10" borderId="1" xfId="0" applyNumberFormat="1" applyFont="1" applyFill="1" applyBorder="1" applyAlignment="1">
      <alignment horizontal="center" vertical="center" wrapText="1"/>
    </xf>
    <xf numFmtId="0" fontId="16" fillId="10" borderId="1" xfId="1" applyFont="1" applyFill="1" applyBorder="1" applyAlignment="1">
      <alignment horizontal="center" vertical="center" wrapText="1"/>
    </xf>
    <xf numFmtId="14" fontId="16" fillId="10" borderId="1" xfId="1" applyNumberFormat="1" applyFont="1" applyFill="1" applyBorder="1" applyAlignment="1">
      <alignment horizontal="center" vertical="center" wrapText="1"/>
    </xf>
    <xf numFmtId="0" fontId="16" fillId="14" borderId="0" xfId="0" applyFont="1" applyFill="1" applyBorder="1" applyAlignment="1">
      <alignment horizontal="center" vertical="center" wrapText="1"/>
    </xf>
    <xf numFmtId="14" fontId="20" fillId="14" borderId="1" xfId="0" applyNumberFormat="1" applyFont="1" applyFill="1" applyBorder="1" applyAlignment="1">
      <alignment horizontal="center" vertical="center" wrapText="1"/>
    </xf>
    <xf numFmtId="0" fontId="16" fillId="13" borderId="1" xfId="0" applyFont="1" applyFill="1" applyBorder="1" applyAlignment="1" applyProtection="1">
      <alignment horizontal="center" vertical="center" wrapText="1"/>
    </xf>
    <xf numFmtId="0" fontId="16" fillId="13" borderId="1" xfId="0" applyFont="1" applyFill="1" applyBorder="1" applyAlignment="1" applyProtection="1">
      <alignment horizontal="center" vertical="center" wrapText="1"/>
      <protection locked="0" hidden="1"/>
    </xf>
    <xf numFmtId="49" fontId="16" fillId="13" borderId="1" xfId="0" applyNumberFormat="1" applyFont="1" applyFill="1" applyBorder="1" applyAlignment="1" applyProtection="1">
      <alignment horizontal="center" vertical="center" wrapText="1"/>
      <protection locked="0"/>
    </xf>
    <xf numFmtId="164" fontId="16" fillId="13" borderId="1" xfId="0" applyNumberFormat="1" applyFont="1" applyFill="1" applyBorder="1" applyAlignment="1" applyProtection="1">
      <alignment horizontal="center" vertical="center" wrapText="1"/>
      <protection locked="0"/>
    </xf>
    <xf numFmtId="164" fontId="16" fillId="13" borderId="1" xfId="0" applyNumberFormat="1" applyFont="1" applyFill="1" applyBorder="1" applyAlignment="1">
      <alignment horizontal="center" vertical="center" wrapText="1"/>
    </xf>
    <xf numFmtId="0" fontId="16" fillId="13" borderId="1" xfId="0" applyFont="1" applyFill="1" applyBorder="1" applyAlignment="1" applyProtection="1">
      <alignment horizontal="center" vertical="center" wrapText="1"/>
      <protection locked="0"/>
    </xf>
    <xf numFmtId="3" fontId="16" fillId="13" borderId="1" xfId="0" applyNumberFormat="1" applyFont="1" applyFill="1" applyBorder="1" applyAlignment="1">
      <alignment horizontal="center" vertical="center" wrapText="1"/>
    </xf>
    <xf numFmtId="4" fontId="16" fillId="13" borderId="1" xfId="0" applyNumberFormat="1" applyFont="1" applyFill="1" applyBorder="1" applyAlignment="1">
      <alignment horizontal="center" vertical="center" wrapText="1"/>
    </xf>
    <xf numFmtId="2" fontId="16" fillId="13" borderId="1" xfId="0" applyNumberFormat="1" applyFont="1" applyFill="1" applyBorder="1" applyAlignment="1">
      <alignment horizontal="center" vertical="center" wrapText="1"/>
    </xf>
    <xf numFmtId="165" fontId="16" fillId="13" borderId="1" xfId="0" applyNumberFormat="1" applyFont="1" applyFill="1" applyBorder="1" applyAlignment="1">
      <alignment horizontal="center" vertical="center" wrapText="1"/>
    </xf>
    <xf numFmtId="166" fontId="16" fillId="13" borderId="1" xfId="0" applyNumberFormat="1" applyFont="1" applyFill="1" applyBorder="1" applyAlignment="1">
      <alignment horizontal="center" vertical="center" wrapText="1"/>
    </xf>
    <xf numFmtId="14" fontId="16" fillId="13" borderId="1" xfId="0" applyNumberFormat="1" applyFont="1" applyFill="1" applyBorder="1" applyAlignment="1">
      <alignment horizontal="center" vertical="center" wrapText="1"/>
    </xf>
    <xf numFmtId="3" fontId="20" fillId="13" borderId="1" xfId="0" applyNumberFormat="1" applyFont="1" applyFill="1" applyBorder="1" applyAlignment="1">
      <alignment horizontal="center" vertical="center" wrapText="1"/>
    </xf>
    <xf numFmtId="4" fontId="20" fillId="13"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0" fillId="13" borderId="0" xfId="0" applyFont="1" applyFill="1"/>
    <xf numFmtId="9" fontId="16" fillId="13" borderId="1" xfId="0" applyNumberFormat="1" applyFont="1" applyFill="1" applyBorder="1" applyAlignment="1">
      <alignment horizontal="center" vertical="center" wrapText="1"/>
    </xf>
    <xf numFmtId="167" fontId="16" fillId="13" borderId="1" xfId="0" applyNumberFormat="1" applyFont="1" applyFill="1" applyBorder="1" applyAlignment="1">
      <alignment horizontal="center" vertical="center" wrapText="1"/>
    </xf>
    <xf numFmtId="0" fontId="21" fillId="0" borderId="0" xfId="0" applyFont="1"/>
    <xf numFmtId="0" fontId="22" fillId="0" borderId="0" xfId="0" applyFont="1"/>
    <xf numFmtId="0" fontId="22" fillId="0" borderId="1" xfId="0" applyFont="1" applyBorder="1" applyAlignment="1">
      <alignment horizontal="center" vertical="center" wrapText="1"/>
    </xf>
    <xf numFmtId="0" fontId="0" fillId="0" borderId="1" xfId="0" applyBorder="1"/>
    <xf numFmtId="0" fontId="15" fillId="0" borderId="1" xfId="0" applyFont="1" applyBorder="1" applyAlignment="1">
      <alignment horizontal="center"/>
    </xf>
    <xf numFmtId="49" fontId="16" fillId="0" borderId="1" xfId="0" applyNumberFormat="1" applyFont="1" applyFill="1" applyBorder="1" applyAlignment="1" applyProtection="1">
      <alignment horizontal="center" vertical="center" wrapText="1"/>
      <protection locked="0"/>
    </xf>
    <xf numFmtId="164" fontId="16" fillId="0" borderId="1" xfId="0" applyNumberFormat="1" applyFont="1" applyFill="1" applyBorder="1" applyAlignment="1" applyProtection="1">
      <alignment horizontal="center" vertical="center" wrapText="1"/>
      <protection locked="0"/>
    </xf>
    <xf numFmtId="3" fontId="16" fillId="0" borderId="1" xfId="0" applyNumberFormat="1"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0" fontId="0" fillId="13" borderId="0" xfId="0" applyFont="1" applyFill="1" applyAlignment="1">
      <alignment horizontal="center" vertical="center"/>
    </xf>
    <xf numFmtId="0" fontId="16" fillId="18" borderId="1" xfId="0" applyFont="1" applyFill="1" applyBorder="1" applyAlignment="1" applyProtection="1">
      <alignment horizontal="center" vertical="center" wrapText="1"/>
      <protection locked="0"/>
    </xf>
    <xf numFmtId="0" fontId="16" fillId="18" borderId="1" xfId="0" applyFont="1" applyFill="1" applyBorder="1" applyAlignment="1" applyProtection="1">
      <alignment horizontal="center" vertical="center" wrapText="1"/>
    </xf>
    <xf numFmtId="49" fontId="16" fillId="18" borderId="1" xfId="0" applyNumberFormat="1" applyFont="1" applyFill="1" applyBorder="1" applyAlignment="1" applyProtection="1">
      <alignment horizontal="center" vertical="center" wrapText="1"/>
      <protection locked="0"/>
    </xf>
    <xf numFmtId="164" fontId="16" fillId="18" borderId="1" xfId="0" applyNumberFormat="1" applyFont="1" applyFill="1" applyBorder="1" applyAlignment="1" applyProtection="1">
      <alignment horizontal="center" vertical="center" wrapText="1"/>
      <protection locked="0"/>
    </xf>
    <xf numFmtId="164" fontId="16" fillId="18" borderId="1" xfId="0" applyNumberFormat="1" applyFont="1" applyFill="1" applyBorder="1" applyAlignment="1">
      <alignment horizontal="center" vertical="center" wrapText="1"/>
    </xf>
    <xf numFmtId="0" fontId="16" fillId="18" borderId="1" xfId="0" applyFont="1" applyFill="1" applyBorder="1" applyAlignment="1" applyProtection="1">
      <alignment horizontal="center" vertical="center" wrapText="1"/>
      <protection locked="0" hidden="1"/>
    </xf>
    <xf numFmtId="3" fontId="16" fillId="18" borderId="1" xfId="0" applyNumberFormat="1" applyFont="1" applyFill="1" applyBorder="1" applyAlignment="1">
      <alignment horizontal="center" vertical="center" wrapText="1"/>
    </xf>
    <xf numFmtId="4" fontId="16" fillId="18" borderId="1" xfId="0" applyNumberFormat="1" applyFont="1" applyFill="1" applyBorder="1" applyAlignment="1">
      <alignment horizontal="center" vertical="center" wrapText="1"/>
    </xf>
    <xf numFmtId="0" fontId="16" fillId="18" borderId="1" xfId="0" applyFont="1" applyFill="1" applyBorder="1" applyAlignment="1">
      <alignment horizontal="center" vertical="center" wrapText="1"/>
    </xf>
    <xf numFmtId="2" fontId="16" fillId="18" borderId="1" xfId="0" applyNumberFormat="1" applyFont="1" applyFill="1" applyBorder="1" applyAlignment="1">
      <alignment horizontal="center" vertical="center" wrapText="1"/>
    </xf>
    <xf numFmtId="165" fontId="16" fillId="18" borderId="1" xfId="0" applyNumberFormat="1" applyFont="1" applyFill="1" applyBorder="1" applyAlignment="1">
      <alignment horizontal="center" vertical="center" wrapText="1"/>
    </xf>
    <xf numFmtId="1" fontId="16" fillId="18" borderId="1" xfId="0" applyNumberFormat="1" applyFont="1" applyFill="1" applyBorder="1" applyAlignment="1">
      <alignment horizontal="center" vertical="center" wrapText="1"/>
    </xf>
    <xf numFmtId="14" fontId="16" fillId="18" borderId="1" xfId="0" applyNumberFormat="1" applyFont="1" applyFill="1" applyBorder="1" applyAlignment="1">
      <alignment horizontal="center" vertical="center" wrapText="1"/>
    </xf>
    <xf numFmtId="166" fontId="16" fillId="18" borderId="1" xfId="0" applyNumberFormat="1" applyFont="1" applyFill="1" applyBorder="1" applyAlignment="1">
      <alignment horizontal="center" vertical="center" wrapText="1"/>
    </xf>
    <xf numFmtId="0" fontId="16" fillId="18" borderId="0" xfId="0" applyFont="1" applyFill="1" applyBorder="1" applyAlignment="1">
      <alignment horizontal="center" vertical="center" wrapText="1"/>
    </xf>
    <xf numFmtId="0" fontId="16" fillId="0" borderId="1" xfId="0" applyFont="1" applyFill="1" applyBorder="1" applyAlignment="1" applyProtection="1">
      <alignment horizontal="center" vertical="center" wrapText="1"/>
    </xf>
    <xf numFmtId="164"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0" fillId="0" borderId="1" xfId="0" applyBorder="1" applyAlignment="1">
      <alignment horizontal="center"/>
    </xf>
    <xf numFmtId="0" fontId="0" fillId="0" borderId="0" xfId="0" applyFont="1" applyAlignment="1">
      <alignment horizontal="center" vertical="center"/>
    </xf>
    <xf numFmtId="0" fontId="16" fillId="19" borderId="1" xfId="0" applyFont="1" applyFill="1" applyBorder="1" applyAlignment="1" applyProtection="1">
      <alignment horizontal="center" vertical="center" wrapText="1"/>
      <protection locked="0"/>
    </xf>
    <xf numFmtId="3" fontId="20" fillId="0" borderId="0" xfId="0" applyNumberFormat="1" applyFont="1" applyAlignment="1">
      <alignment horizontal="center" vertical="center"/>
    </xf>
    <xf numFmtId="2" fontId="16" fillId="13" borderId="1" xfId="0" applyNumberFormat="1" applyFont="1" applyFill="1" applyBorder="1" applyAlignment="1">
      <alignment horizontal="center" vertical="center"/>
    </xf>
    <xf numFmtId="0" fontId="16" fillId="13" borderId="1" xfId="1" applyFont="1" applyFill="1" applyBorder="1" applyAlignment="1">
      <alignment horizontal="center" vertical="center" wrapText="1"/>
    </xf>
    <xf numFmtId="0" fontId="16" fillId="14" borderId="1"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168" fontId="16" fillId="0" borderId="1" xfId="0"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166" fontId="16" fillId="0" borderId="1" xfId="0" applyNumberFormat="1" applyFont="1" applyFill="1" applyBorder="1" applyAlignment="1">
      <alignment horizontal="center" vertical="center" wrapText="1"/>
    </xf>
    <xf numFmtId="0" fontId="20" fillId="13"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13" borderId="1" xfId="0" applyFont="1" applyFill="1" applyBorder="1" applyAlignment="1">
      <alignment horizontal="center" vertical="center" wrapText="1"/>
    </xf>
    <xf numFmtId="0" fontId="20" fillId="0" borderId="1" xfId="0" applyFont="1" applyBorder="1" applyAlignment="1">
      <alignment vertical="center"/>
    </xf>
    <xf numFmtId="0" fontId="20" fillId="0" borderId="1" xfId="0" applyFont="1" applyBorder="1" applyAlignment="1">
      <alignment horizontal="center" vertical="center"/>
    </xf>
    <xf numFmtId="0" fontId="16" fillId="0" borderId="1" xfId="0" applyFont="1" applyBorder="1" applyAlignment="1">
      <alignment horizontal="center" vertical="center"/>
    </xf>
    <xf numFmtId="0" fontId="20" fillId="13" borderId="1" xfId="0" applyFont="1" applyFill="1" applyBorder="1" applyAlignment="1">
      <alignment horizontal="center" vertical="center"/>
    </xf>
    <xf numFmtId="3" fontId="20" fillId="0" borderId="1" xfId="0" applyNumberFormat="1" applyFont="1" applyBorder="1" applyAlignment="1">
      <alignment vertical="center"/>
    </xf>
    <xf numFmtId="0" fontId="20" fillId="0" borderId="1" xfId="0" applyFont="1" applyBorder="1" applyAlignment="1">
      <alignment horizontal="center" vertical="center" wrapText="1"/>
    </xf>
    <xf numFmtId="0" fontId="20" fillId="13" borderId="0" xfId="0" applyFont="1" applyFill="1" applyAlignment="1">
      <alignment horizontal="center" vertical="center"/>
    </xf>
    <xf numFmtId="0" fontId="20" fillId="18" borderId="1" xfId="0" applyFont="1" applyFill="1" applyBorder="1" applyAlignment="1">
      <alignment horizontal="left" vertical="top" wrapText="1"/>
    </xf>
    <xf numFmtId="0" fontId="20" fillId="0" borderId="1" xfId="0" applyFont="1" applyBorder="1"/>
    <xf numFmtId="0" fontId="20" fillId="18" borderId="1" xfId="0" applyFont="1" applyFill="1" applyBorder="1" applyAlignment="1">
      <alignment horizontal="center" vertical="center"/>
    </xf>
    <xf numFmtId="0" fontId="20" fillId="18" borderId="1" xfId="0" applyFont="1" applyFill="1" applyBorder="1" applyAlignment="1">
      <alignment horizontal="center" vertical="center" wrapText="1"/>
    </xf>
    <xf numFmtId="9" fontId="20" fillId="18" borderId="1" xfId="0" applyNumberFormat="1" applyFont="1" applyFill="1" applyBorder="1" applyAlignment="1">
      <alignment horizontal="center" vertical="center"/>
    </xf>
    <xf numFmtId="3" fontId="20" fillId="0" borderId="1" xfId="0" applyNumberFormat="1" applyFont="1" applyBorder="1" applyAlignment="1">
      <alignment horizontal="center" vertical="center"/>
    </xf>
    <xf numFmtId="0" fontId="20" fillId="0" borderId="1" xfId="0" applyFont="1" applyBorder="1" applyAlignment="1">
      <alignment wrapText="1"/>
    </xf>
    <xf numFmtId="10" fontId="20" fillId="0" borderId="1" xfId="0" applyNumberFormat="1" applyFont="1" applyBorder="1" applyAlignment="1">
      <alignment horizontal="center" vertical="center"/>
    </xf>
    <xf numFmtId="9" fontId="20" fillId="0" borderId="1" xfId="0" applyNumberFormat="1" applyFont="1" applyBorder="1" applyAlignment="1">
      <alignment horizontal="center" vertical="center"/>
    </xf>
    <xf numFmtId="165" fontId="20" fillId="18" borderId="1" xfId="0" applyNumberFormat="1" applyFont="1" applyFill="1" applyBorder="1" applyAlignment="1">
      <alignment horizontal="center" vertical="center"/>
    </xf>
    <xf numFmtId="9" fontId="20" fillId="18" borderId="1" xfId="2" applyFont="1" applyFill="1" applyBorder="1" applyAlignment="1">
      <alignment horizontal="center" vertical="center"/>
    </xf>
    <xf numFmtId="165" fontId="20" fillId="0" borderId="1" xfId="0" applyNumberFormat="1" applyFont="1" applyBorder="1" applyAlignment="1">
      <alignment horizontal="center" vertical="center"/>
    </xf>
    <xf numFmtId="9" fontId="20" fillId="0" borderId="1" xfId="2" applyFont="1" applyBorder="1" applyAlignment="1">
      <alignment horizontal="center" vertical="center"/>
    </xf>
    <xf numFmtId="0" fontId="20" fillId="0" borderId="1" xfId="0" applyFont="1" applyFill="1" applyBorder="1" applyAlignment="1">
      <alignment horizontal="center" vertical="center" wrapText="1"/>
    </xf>
    <xf numFmtId="0" fontId="20" fillId="0" borderId="0" xfId="0" applyFont="1"/>
    <xf numFmtId="0" fontId="16" fillId="20" borderId="1" xfId="0" applyFont="1" applyFill="1" applyBorder="1" applyAlignment="1">
      <alignment horizontal="center" vertical="center" wrapText="1"/>
    </xf>
    <xf numFmtId="0" fontId="18" fillId="20" borderId="1" xfId="0" applyNumberFormat="1" applyFont="1" applyFill="1" applyBorder="1" applyAlignment="1">
      <alignment horizontal="center" vertical="center" wrapText="1"/>
    </xf>
    <xf numFmtId="0" fontId="18" fillId="20" borderId="1" xfId="0" applyFont="1" applyFill="1" applyBorder="1" applyAlignment="1" applyProtection="1">
      <alignment horizontal="center" vertical="center" wrapText="1"/>
    </xf>
    <xf numFmtId="0" fontId="15" fillId="0" borderId="1" xfId="0" applyFont="1" applyFill="1" applyBorder="1" applyAlignment="1">
      <alignment horizontal="center"/>
    </xf>
    <xf numFmtId="3" fontId="0" fillId="0" borderId="1" xfId="0" applyNumberFormat="1" applyBorder="1" applyAlignment="1">
      <alignment horizontal="center"/>
    </xf>
    <xf numFmtId="168" fontId="16" fillId="13" borderId="1" xfId="0" applyNumberFormat="1" applyFont="1" applyFill="1" applyBorder="1" applyAlignment="1">
      <alignment horizontal="center" vertical="center" wrapText="1"/>
    </xf>
    <xf numFmtId="0" fontId="20" fillId="0" borderId="1" xfId="0" applyFont="1" applyBorder="1" applyAlignment="1">
      <alignment vertical="top" wrapText="1"/>
    </xf>
    <xf numFmtId="10" fontId="16" fillId="13" borderId="1" xfId="0" applyNumberFormat="1" applyFont="1" applyFill="1" applyBorder="1" applyAlignment="1">
      <alignment horizontal="center" vertical="center" wrapText="1"/>
    </xf>
    <xf numFmtId="3" fontId="0" fillId="0" borderId="0" xfId="0" applyNumberFormat="1"/>
    <xf numFmtId="0" fontId="16" fillId="15" borderId="1" xfId="0" applyNumberFormat="1" applyFont="1" applyFill="1" applyBorder="1" applyAlignment="1">
      <alignment horizontal="center" vertical="center" wrapText="1"/>
    </xf>
    <xf numFmtId="0" fontId="16" fillId="15" borderId="1" xfId="0" applyFont="1" applyFill="1" applyBorder="1" applyAlignment="1" applyProtection="1">
      <alignment horizontal="center" vertical="center" wrapText="1"/>
      <protection locked="0"/>
    </xf>
    <xf numFmtId="0" fontId="16" fillId="0" borderId="0" xfId="0" applyFont="1" applyFill="1" applyBorder="1" applyAlignment="1">
      <alignment horizontal="center" vertical="center" wrapText="1"/>
    </xf>
    <xf numFmtId="0" fontId="0" fillId="0" borderId="0" xfId="0" applyFont="1" applyFill="1"/>
    <xf numFmtId="0" fontId="0" fillId="0" borderId="0" xfId="0" applyFont="1" applyFill="1" applyAlignment="1">
      <alignment horizontal="center" vertical="center"/>
    </xf>
    <xf numFmtId="0" fontId="20" fillId="0" borderId="1" xfId="0" applyFont="1" applyFill="1" applyBorder="1" applyAlignment="1">
      <alignment horizontal="center" vertical="center"/>
    </xf>
    <xf numFmtId="4" fontId="11" fillId="19" borderId="0" xfId="0" applyNumberFormat="1" applyFont="1" applyFill="1" applyAlignment="1">
      <alignment horizontal="center" vertical="center" wrapText="1"/>
    </xf>
    <xf numFmtId="4" fontId="11" fillId="13" borderId="0" xfId="0" applyNumberFormat="1" applyFont="1" applyFill="1" applyAlignment="1">
      <alignment horizontal="center" vertical="center" wrapText="1"/>
    </xf>
    <xf numFmtId="0" fontId="0" fillId="10" borderId="0" xfId="0" applyFont="1" applyFill="1"/>
    <xf numFmtId="3" fontId="0" fillId="13" borderId="1" xfId="0" applyNumberFormat="1" applyFill="1" applyBorder="1" applyAlignment="1">
      <alignment horizontal="center"/>
    </xf>
    <xf numFmtId="0" fontId="0" fillId="0" borderId="2" xfId="0" applyFill="1" applyBorder="1" applyAlignment="1">
      <alignment horizontal="center"/>
    </xf>
    <xf numFmtId="3" fontId="0" fillId="0" borderId="1" xfId="0" applyNumberFormat="1" applyBorder="1"/>
    <xf numFmtId="0" fontId="0" fillId="0" borderId="1" xfId="0" applyFill="1" applyBorder="1"/>
    <xf numFmtId="0" fontId="16" fillId="16" borderId="2" xfId="0" applyNumberFormat="1" applyFont="1" applyFill="1" applyBorder="1" applyAlignment="1">
      <alignment horizontal="center" vertical="center" wrapText="1"/>
    </xf>
    <xf numFmtId="0" fontId="16" fillId="16" borderId="2" xfId="0" applyFont="1" applyFill="1" applyBorder="1" applyAlignment="1" applyProtection="1">
      <alignment horizontal="center" vertical="center" wrapText="1"/>
      <protection locked="0"/>
    </xf>
    <xf numFmtId="4" fontId="0" fillId="0" borderId="1" xfId="0" applyNumberFormat="1" applyBorder="1"/>
    <xf numFmtId="2" fontId="0" fillId="0" borderId="1" xfId="0" applyNumberFormat="1" applyBorder="1"/>
    <xf numFmtId="2" fontId="0" fillId="0" borderId="0" xfId="0" applyNumberFormat="1"/>
    <xf numFmtId="1" fontId="0" fillId="0" borderId="1" xfId="0" applyNumberFormat="1" applyBorder="1"/>
    <xf numFmtId="0" fontId="20" fillId="12" borderId="1" xfId="0" applyFont="1" applyFill="1" applyBorder="1" applyAlignment="1">
      <alignment horizontal="left" vertical="top" wrapText="1"/>
    </xf>
    <xf numFmtId="0" fontId="20" fillId="11" borderId="1" xfId="0" applyFont="1" applyFill="1" applyBorder="1" applyAlignment="1">
      <alignment horizontal="left" vertical="top" wrapText="1"/>
    </xf>
    <xf numFmtId="0" fontId="0" fillId="0" borderId="0" xfId="0" applyFont="1" applyAlignment="1">
      <alignment horizontal="center"/>
    </xf>
    <xf numFmtId="0" fontId="20" fillId="15" borderId="1" xfId="0" applyFont="1" applyFill="1" applyBorder="1" applyAlignment="1">
      <alignment horizontal="left" vertical="top" wrapText="1"/>
    </xf>
    <xf numFmtId="4" fontId="16" fillId="19" borderId="1" xfId="0" applyNumberFormat="1" applyFont="1" applyFill="1" applyBorder="1" applyAlignment="1" applyProtection="1">
      <alignment horizontal="center" vertical="center" wrapText="1"/>
      <protection locked="0"/>
    </xf>
    <xf numFmtId="4" fontId="16" fillId="19" borderId="1" xfId="0" applyNumberFormat="1" applyFont="1" applyFill="1" applyBorder="1" applyAlignment="1" applyProtection="1">
      <alignment horizontal="center" vertical="center" wrapText="1"/>
    </xf>
    <xf numFmtId="0" fontId="16" fillId="19" borderId="1" xfId="0" applyNumberFormat="1" applyFont="1" applyFill="1" applyBorder="1" applyAlignment="1" applyProtection="1">
      <alignment horizontal="center" vertical="center" wrapText="1"/>
      <protection locked="0"/>
    </xf>
    <xf numFmtId="14" fontId="16" fillId="19" borderId="1" xfId="0" applyNumberFormat="1" applyFont="1" applyFill="1" applyBorder="1" applyAlignment="1" applyProtection="1">
      <alignment horizontal="center" vertical="center" wrapText="1"/>
      <protection locked="0"/>
    </xf>
    <xf numFmtId="14" fontId="16" fillId="19" borderId="1" xfId="0" applyNumberFormat="1" applyFont="1" applyFill="1" applyBorder="1" applyAlignment="1">
      <alignment horizontal="center" vertical="center" wrapText="1"/>
    </xf>
    <xf numFmtId="4" fontId="20" fillId="19" borderId="1" xfId="0" applyNumberFormat="1" applyFont="1" applyFill="1" applyBorder="1" applyAlignment="1">
      <alignment horizontal="left" vertical="top" wrapText="1"/>
    </xf>
    <xf numFmtId="3" fontId="16" fillId="19" borderId="1" xfId="0" applyNumberFormat="1" applyFont="1" applyFill="1" applyBorder="1" applyAlignment="1">
      <alignment horizontal="center" vertical="center" wrapText="1"/>
    </xf>
    <xf numFmtId="4" fontId="16" fillId="19" borderId="1" xfId="0" applyNumberFormat="1" applyFont="1" applyFill="1" applyBorder="1" applyAlignment="1">
      <alignment horizontal="center" vertical="center" wrapText="1"/>
    </xf>
    <xf numFmtId="14" fontId="20" fillId="19" borderId="1" xfId="0" applyNumberFormat="1" applyFont="1" applyFill="1" applyBorder="1" applyAlignment="1">
      <alignment horizontal="center" vertical="center" wrapText="1"/>
    </xf>
    <xf numFmtId="4" fontId="16" fillId="13" borderId="1" xfId="0" applyNumberFormat="1" applyFont="1" applyFill="1" applyBorder="1" applyAlignment="1" applyProtection="1">
      <alignment horizontal="center" vertical="center" wrapText="1"/>
    </xf>
    <xf numFmtId="0" fontId="16" fillId="13" borderId="1" xfId="0" applyNumberFormat="1" applyFont="1" applyFill="1" applyBorder="1" applyAlignment="1" applyProtection="1">
      <alignment horizontal="center" vertical="center" wrapText="1"/>
      <protection locked="0"/>
    </xf>
    <xf numFmtId="4" fontId="16" fillId="13" borderId="1" xfId="0" applyNumberFormat="1" applyFont="1" applyFill="1" applyBorder="1" applyAlignment="1" applyProtection="1">
      <alignment horizontal="center" vertical="center" wrapText="1"/>
      <protection locked="0"/>
    </xf>
    <xf numFmtId="4" fontId="20" fillId="13" borderId="1" xfId="0" applyNumberFormat="1" applyFont="1" applyFill="1" applyBorder="1" applyAlignment="1">
      <alignment horizontal="left" vertical="top" wrapText="1"/>
    </xf>
    <xf numFmtId="14" fontId="16" fillId="13" borderId="1" xfId="0" applyNumberFormat="1" applyFont="1" applyFill="1" applyBorder="1" applyAlignment="1" applyProtection="1">
      <alignment horizontal="center" vertical="center" wrapText="1"/>
      <protection locked="0"/>
    </xf>
    <xf numFmtId="4" fontId="16" fillId="19" borderId="1" xfId="1" applyNumberFormat="1" applyFont="1" applyFill="1" applyBorder="1" applyAlignment="1">
      <alignment horizontal="center" vertical="center" wrapText="1"/>
    </xf>
    <xf numFmtId="4" fontId="20" fillId="13" borderId="1" xfId="0" applyNumberFormat="1" applyFont="1" applyFill="1" applyBorder="1" applyAlignment="1">
      <alignment horizontal="left" vertical="center" wrapText="1"/>
    </xf>
    <xf numFmtId="4" fontId="16" fillId="13" borderId="1" xfId="1" applyNumberFormat="1" applyFont="1" applyFill="1" applyBorder="1" applyAlignment="1">
      <alignment horizontal="center" vertical="center" wrapText="1"/>
    </xf>
    <xf numFmtId="0" fontId="20" fillId="17" borderId="1" xfId="0" applyFont="1" applyFill="1" applyBorder="1" applyAlignment="1">
      <alignment horizontal="left" vertical="top" wrapText="1"/>
    </xf>
    <xf numFmtId="0" fontId="20" fillId="0" borderId="1" xfId="0" applyFont="1" applyBorder="1" applyAlignment="1">
      <alignment horizontal="justify" vertical="center" wrapText="1"/>
    </xf>
    <xf numFmtId="0" fontId="23" fillId="0" borderId="1" xfId="0"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wrapText="1"/>
    </xf>
    <xf numFmtId="3" fontId="20" fillId="13" borderId="6" xfId="0" applyNumberFormat="1" applyFont="1" applyFill="1" applyBorder="1" applyAlignment="1">
      <alignment horizontal="center" vertical="center" wrapText="1"/>
    </xf>
    <xf numFmtId="0" fontId="20" fillId="10" borderId="1" xfId="0" applyFont="1" applyFill="1" applyBorder="1" applyAlignment="1">
      <alignment horizontal="left" vertical="top" wrapText="1"/>
    </xf>
    <xf numFmtId="0" fontId="23" fillId="0" borderId="0" xfId="0" applyFont="1" applyAlignment="1">
      <alignment horizontal="center" vertical="center"/>
    </xf>
    <xf numFmtId="0" fontId="20" fillId="0" borderId="0" xfId="0" applyFont="1" applyAlignment="1">
      <alignment vertical="center"/>
    </xf>
    <xf numFmtId="0" fontId="16" fillId="21" borderId="1" xfId="0" applyFont="1" applyFill="1" applyBorder="1" applyAlignment="1">
      <alignment horizontal="center" vertical="center" wrapText="1"/>
    </xf>
    <xf numFmtId="4" fontId="16" fillId="10" borderId="1" xfId="0" applyNumberFormat="1" applyFont="1" applyFill="1" applyBorder="1" applyAlignment="1" applyProtection="1">
      <alignment horizontal="center" vertical="center" wrapText="1"/>
    </xf>
    <xf numFmtId="4" fontId="16" fillId="10" borderId="1" xfId="0" applyNumberFormat="1" applyFont="1" applyFill="1" applyBorder="1" applyAlignment="1" applyProtection="1">
      <alignment horizontal="center" vertical="center" wrapText="1"/>
      <protection locked="0"/>
    </xf>
    <xf numFmtId="0" fontId="16" fillId="10" borderId="1" xfId="0" applyNumberFormat="1" applyFont="1" applyFill="1" applyBorder="1" applyAlignment="1" applyProtection="1">
      <alignment horizontal="center" vertical="center" wrapText="1"/>
      <protection locked="0"/>
    </xf>
    <xf numFmtId="14" fontId="16" fillId="10" borderId="1" xfId="0" applyNumberFormat="1" applyFont="1" applyFill="1" applyBorder="1" applyAlignment="1" applyProtection="1">
      <alignment horizontal="center" vertical="center" wrapText="1"/>
      <protection locked="0"/>
    </xf>
    <xf numFmtId="4" fontId="20" fillId="10" borderId="1" xfId="0" applyNumberFormat="1" applyFont="1" applyFill="1" applyBorder="1" applyAlignment="1">
      <alignment horizontal="left" vertical="top" wrapText="1"/>
    </xf>
    <xf numFmtId="3" fontId="16" fillId="10" borderId="3" xfId="0" applyNumberFormat="1" applyFont="1" applyFill="1" applyBorder="1" applyAlignment="1">
      <alignment horizontal="center" vertical="center" wrapText="1"/>
    </xf>
    <xf numFmtId="4" fontId="16" fillId="0" borderId="1" xfId="0" applyNumberFormat="1" applyFont="1" applyFill="1" applyBorder="1" applyAlignment="1" applyProtection="1">
      <alignment horizontal="center" vertical="center" wrapText="1"/>
    </xf>
    <xf numFmtId="4" fontId="16" fillId="21" borderId="1" xfId="0" applyNumberFormat="1" applyFont="1" applyFill="1" applyBorder="1" applyAlignment="1" applyProtection="1">
      <alignment horizontal="center" vertical="center" wrapText="1"/>
      <protection locked="0"/>
    </xf>
    <xf numFmtId="0" fontId="16" fillId="21" borderId="1" xfId="0" applyNumberFormat="1" applyFont="1" applyFill="1" applyBorder="1" applyAlignment="1" applyProtection="1">
      <alignment horizontal="center" vertical="center" wrapText="1"/>
      <protection locked="0"/>
    </xf>
    <xf numFmtId="14" fontId="16" fillId="21" borderId="1" xfId="0" applyNumberFormat="1" applyFont="1" applyFill="1" applyBorder="1" applyAlignment="1" applyProtection="1">
      <alignment horizontal="center" vertical="center" wrapText="1"/>
      <protection locked="0"/>
    </xf>
    <xf numFmtId="14" fontId="16" fillId="21" borderId="1" xfId="0" applyNumberFormat="1" applyFont="1" applyFill="1" applyBorder="1" applyAlignment="1">
      <alignment horizontal="center" vertical="center" wrapText="1"/>
    </xf>
    <xf numFmtId="4" fontId="16" fillId="0" borderId="1" xfId="0" applyNumberFormat="1" applyFont="1" applyFill="1" applyBorder="1" applyAlignment="1" applyProtection="1">
      <alignment horizontal="center" vertical="center" wrapText="1"/>
      <protection locked="0"/>
    </xf>
    <xf numFmtId="4" fontId="20" fillId="0" borderId="1" xfId="0" applyNumberFormat="1" applyFont="1" applyFill="1" applyBorder="1" applyAlignment="1">
      <alignment horizontal="left" vertical="top" wrapText="1"/>
    </xf>
    <xf numFmtId="4" fontId="16" fillId="0" borderId="1" xfId="0" applyNumberFormat="1" applyFont="1" applyBorder="1" applyAlignment="1">
      <alignment horizontal="center" vertical="center" wrapText="1"/>
    </xf>
    <xf numFmtId="3" fontId="16" fillId="0" borderId="1" xfId="0" applyNumberFormat="1" applyFont="1" applyBorder="1" applyAlignment="1">
      <alignment horizontal="center" vertical="center" wrapText="1"/>
    </xf>
    <xf numFmtId="4" fontId="16" fillId="0" borderId="0" xfId="0" applyNumberFormat="1" applyFont="1" applyAlignment="1">
      <alignment horizontal="center" vertical="center" wrapText="1"/>
    </xf>
    <xf numFmtId="3" fontId="16" fillId="0" borderId="3" xfId="0" applyNumberFormat="1" applyFont="1" applyBorder="1" applyAlignment="1">
      <alignment horizontal="center" vertical="center" wrapText="1"/>
    </xf>
    <xf numFmtId="3" fontId="16" fillId="13" borderId="0" xfId="0" applyNumberFormat="1" applyFont="1" applyFill="1" applyAlignment="1">
      <alignment horizontal="center" vertical="center" wrapText="1"/>
    </xf>
    <xf numFmtId="3" fontId="16" fillId="13" borderId="3" xfId="0" applyNumberFormat="1" applyFont="1" applyFill="1" applyBorder="1" applyAlignment="1">
      <alignment horizontal="center" vertical="center" wrapText="1"/>
    </xf>
    <xf numFmtId="4" fontId="16" fillId="10" borderId="0" xfId="0" applyNumberFormat="1" applyFont="1" applyFill="1" applyAlignment="1">
      <alignment horizontal="center" vertical="center" wrapText="1"/>
    </xf>
    <xf numFmtId="4" fontId="16" fillId="13" borderId="0" xfId="0" applyNumberFormat="1" applyFont="1" applyFill="1" applyAlignment="1">
      <alignment horizontal="center" vertical="center" wrapText="1"/>
    </xf>
    <xf numFmtId="3" fontId="16" fillId="0" borderId="3" xfId="0" applyNumberFormat="1" applyFont="1" applyFill="1" applyBorder="1" applyAlignment="1">
      <alignment horizontal="center" vertical="center" wrapText="1"/>
    </xf>
    <xf numFmtId="4" fontId="20" fillId="10" borderId="1" xfId="0" applyNumberFormat="1" applyFont="1" applyFill="1" applyBorder="1" applyAlignment="1">
      <alignment horizontal="center" vertical="center" wrapText="1"/>
    </xf>
    <xf numFmtId="14" fontId="16" fillId="0" borderId="1" xfId="0" applyNumberFormat="1" applyFont="1" applyFill="1" applyBorder="1" applyAlignment="1" applyProtection="1">
      <alignment horizontal="center" vertical="center" wrapText="1"/>
      <protection locked="0"/>
    </xf>
    <xf numFmtId="4" fontId="16" fillId="0" borderId="0" xfId="0" applyNumberFormat="1" applyFont="1" applyFill="1" applyAlignment="1">
      <alignment horizontal="center" vertical="center" wrapText="1"/>
    </xf>
    <xf numFmtId="0" fontId="20" fillId="14" borderId="1" xfId="0" applyFont="1" applyFill="1" applyBorder="1" applyAlignment="1">
      <alignment horizontal="left" vertical="top" wrapText="1"/>
    </xf>
    <xf numFmtId="2" fontId="20" fillId="0" borderId="0" xfId="0" applyNumberFormat="1" applyFont="1" applyAlignment="1">
      <alignment horizontal="center" vertical="center"/>
    </xf>
    <xf numFmtId="9" fontId="20" fillId="0" borderId="0" xfId="0" applyNumberFormat="1" applyFont="1" applyAlignment="1">
      <alignment horizontal="center" vertical="center"/>
    </xf>
    <xf numFmtId="0" fontId="15" fillId="0" borderId="1" xfId="0" applyFont="1" applyFill="1" applyBorder="1"/>
    <xf numFmtId="3" fontId="15" fillId="0" borderId="1" xfId="0" applyNumberFormat="1" applyFont="1" applyBorder="1"/>
    <xf numFmtId="0" fontId="16" fillId="13" borderId="1" xfId="0" applyFont="1" applyFill="1" applyBorder="1" applyAlignment="1">
      <alignment horizontal="center" vertical="center"/>
    </xf>
    <xf numFmtId="1" fontId="16" fillId="13" borderId="1" xfId="0" applyNumberFormat="1" applyFont="1" applyFill="1" applyBorder="1" applyAlignment="1">
      <alignment horizontal="center" vertical="center"/>
    </xf>
    <xf numFmtId="165" fontId="0" fillId="0" borderId="1" xfId="0" applyNumberFormat="1" applyBorder="1"/>
    <xf numFmtId="4" fontId="16" fillId="13" borderId="1" xfId="0" applyNumberFormat="1" applyFont="1" applyFill="1" applyBorder="1" applyAlignment="1">
      <alignment horizontal="center" vertical="center"/>
    </xf>
    <xf numFmtId="4" fontId="0"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0" fontId="15" fillId="13" borderId="1" xfId="0" applyFont="1" applyFill="1" applyBorder="1" applyAlignment="1">
      <alignment horizontal="center"/>
    </xf>
    <xf numFmtId="3" fontId="15" fillId="13" borderId="1" xfId="0" applyNumberFormat="1" applyFont="1" applyFill="1" applyBorder="1" applyAlignment="1">
      <alignment horizontal="center"/>
    </xf>
    <xf numFmtId="3" fontId="15" fillId="0" borderId="1" xfId="0" applyNumberFormat="1" applyFont="1" applyBorder="1" applyAlignment="1">
      <alignment horizontal="center"/>
    </xf>
    <xf numFmtId="0" fontId="15" fillId="0" borderId="0" xfId="0" applyFont="1"/>
    <xf numFmtId="0" fontId="18" fillId="0" borderId="1" xfId="0" applyFont="1" applyFill="1" applyBorder="1" applyAlignment="1" applyProtection="1">
      <alignment horizontal="center" vertical="center" wrapText="1"/>
    </xf>
    <xf numFmtId="3" fontId="20" fillId="0" borderId="1" xfId="0" applyNumberFormat="1" applyFont="1" applyFill="1" applyBorder="1" applyAlignment="1">
      <alignment horizontal="center" vertical="center" wrapText="1"/>
    </xf>
    <xf numFmtId="3" fontId="20" fillId="0" borderId="1" xfId="0" applyNumberFormat="1" applyFont="1" applyFill="1" applyBorder="1" applyAlignment="1">
      <alignment horizontal="center" vertical="center"/>
    </xf>
    <xf numFmtId="3" fontId="20" fillId="0" borderId="6" xfId="0" applyNumberFormat="1" applyFont="1" applyFill="1" applyBorder="1" applyAlignment="1">
      <alignment horizontal="center" vertical="center" wrapText="1"/>
    </xf>
    <xf numFmtId="0" fontId="20" fillId="0" borderId="0" xfId="0" applyFont="1" applyFill="1"/>
    <xf numFmtId="0" fontId="16" fillId="22" borderId="1" xfId="0" applyFont="1" applyFill="1" applyBorder="1" applyAlignment="1" applyProtection="1">
      <alignment horizontal="center" vertical="center" wrapText="1"/>
      <protection locked="0"/>
    </xf>
    <xf numFmtId="0" fontId="16" fillId="22" borderId="1" xfId="0" applyFont="1" applyFill="1" applyBorder="1" applyAlignment="1" applyProtection="1">
      <alignment horizontal="center" vertical="center" wrapText="1"/>
    </xf>
    <xf numFmtId="49" fontId="16" fillId="22" borderId="1" xfId="0" applyNumberFormat="1" applyFont="1" applyFill="1" applyBorder="1" applyAlignment="1" applyProtection="1">
      <alignment horizontal="center" vertical="center" wrapText="1"/>
      <protection locked="0"/>
    </xf>
    <xf numFmtId="164" fontId="16" fillId="22" borderId="1" xfId="0" applyNumberFormat="1" applyFont="1" applyFill="1" applyBorder="1" applyAlignment="1" applyProtection="1">
      <alignment horizontal="center" vertical="center" wrapText="1"/>
      <protection locked="0"/>
    </xf>
    <xf numFmtId="0" fontId="20" fillId="22" borderId="1" xfId="0" applyFont="1" applyFill="1" applyBorder="1" applyAlignment="1">
      <alignment horizontal="left" vertical="top" wrapText="1"/>
    </xf>
    <xf numFmtId="3" fontId="16" fillId="22" borderId="1" xfId="0" applyNumberFormat="1" applyFont="1" applyFill="1" applyBorder="1" applyAlignment="1">
      <alignment horizontal="center" vertical="center" wrapText="1"/>
    </xf>
    <xf numFmtId="4" fontId="16" fillId="22" borderId="1" xfId="0" applyNumberFormat="1" applyFont="1" applyFill="1" applyBorder="1" applyAlignment="1">
      <alignment horizontal="center" vertical="center" wrapText="1"/>
    </xf>
    <xf numFmtId="0" fontId="16" fillId="22" borderId="1" xfId="0" applyFont="1" applyFill="1" applyBorder="1" applyAlignment="1">
      <alignment horizontal="center" vertical="center" wrapText="1"/>
    </xf>
    <xf numFmtId="2" fontId="16" fillId="22" borderId="1" xfId="0" applyNumberFormat="1" applyFont="1" applyFill="1" applyBorder="1" applyAlignment="1">
      <alignment horizontal="center" vertical="center" wrapText="1"/>
    </xf>
    <xf numFmtId="165" fontId="16" fillId="22" borderId="1" xfId="0" applyNumberFormat="1" applyFont="1" applyFill="1" applyBorder="1" applyAlignment="1">
      <alignment horizontal="center" vertical="center" wrapText="1"/>
    </xf>
    <xf numFmtId="1" fontId="16" fillId="22" borderId="1" xfId="0" applyNumberFormat="1" applyFont="1" applyFill="1" applyBorder="1" applyAlignment="1">
      <alignment horizontal="center" vertical="center" wrapText="1"/>
    </xf>
    <xf numFmtId="14" fontId="16" fillId="22" borderId="1" xfId="0" applyNumberFormat="1" applyFont="1" applyFill="1" applyBorder="1" applyAlignment="1">
      <alignment horizontal="center" vertical="center" wrapText="1"/>
    </xf>
    <xf numFmtId="166" fontId="16" fillId="22" borderId="1" xfId="0" applyNumberFormat="1" applyFont="1" applyFill="1" applyBorder="1" applyAlignment="1">
      <alignment horizontal="center" vertical="center" wrapText="1"/>
    </xf>
    <xf numFmtId="0" fontId="16" fillId="22" borderId="0" xfId="0" applyFont="1" applyFill="1" applyBorder="1" applyAlignment="1">
      <alignment horizontal="center" vertical="center" wrapText="1"/>
    </xf>
    <xf numFmtId="164" fontId="16" fillId="22" borderId="1" xfId="0" applyNumberFormat="1" applyFont="1" applyFill="1" applyBorder="1" applyAlignment="1">
      <alignment horizontal="center" vertical="center" wrapText="1"/>
    </xf>
    <xf numFmtId="0" fontId="16" fillId="22" borderId="1" xfId="0" applyNumberFormat="1" applyFont="1" applyFill="1" applyBorder="1" applyAlignment="1">
      <alignment horizontal="center" vertical="center" wrapText="1"/>
    </xf>
    <xf numFmtId="14" fontId="20" fillId="22" borderId="1" xfId="0" applyNumberFormat="1" applyFont="1" applyFill="1" applyBorder="1" applyAlignment="1">
      <alignment horizontal="center" vertical="center" wrapText="1"/>
    </xf>
    <xf numFmtId="0" fontId="20" fillId="22" borderId="1" xfId="0" applyFont="1" applyFill="1" applyBorder="1" applyAlignment="1">
      <alignment horizontal="center" vertical="center" wrapText="1"/>
    </xf>
    <xf numFmtId="2" fontId="0" fillId="0" borderId="1" xfId="0" applyNumberFormat="1" applyBorder="1" applyAlignment="1">
      <alignment horizontal="center"/>
    </xf>
    <xf numFmtId="2" fontId="15" fillId="0" borderId="1" xfId="0" applyNumberFormat="1" applyFont="1" applyBorder="1" applyAlignment="1">
      <alignment horizontal="center"/>
    </xf>
    <xf numFmtId="165" fontId="0" fillId="0" borderId="0" xfId="0" applyNumberFormat="1"/>
    <xf numFmtId="1" fontId="0" fillId="0" borderId="0" xfId="0" applyNumberFormat="1"/>
    <xf numFmtId="0" fontId="0" fillId="0" borderId="1" xfId="0" applyBorder="1" applyAlignment="1">
      <alignment wrapText="1"/>
    </xf>
    <xf numFmtId="0" fontId="15" fillId="0" borderId="1" xfId="0" applyFont="1" applyBorder="1" applyAlignment="1">
      <alignment horizontal="center" vertical="center"/>
    </xf>
    <xf numFmtId="0" fontId="0" fillId="0" borderId="1" xfId="0" applyBorder="1" applyAlignment="1">
      <alignment vertical="center" wrapText="1"/>
    </xf>
    <xf numFmtId="3" fontId="0" fillId="0" borderId="1" xfId="0" applyNumberFormat="1" applyBorder="1" applyAlignment="1">
      <alignment horizontal="center" vertical="center" wrapText="1"/>
    </xf>
    <xf numFmtId="0" fontId="15" fillId="0" borderId="1" xfId="0" applyFont="1" applyFill="1" applyBorder="1" applyAlignment="1">
      <alignment horizontal="center" vertical="center" wrapText="1"/>
    </xf>
    <xf numFmtId="0" fontId="16" fillId="14" borderId="4" xfId="0" applyNumberFormat="1" applyFont="1" applyFill="1" applyBorder="1" applyAlignment="1">
      <alignment horizontal="center" vertical="center" wrapText="1"/>
    </xf>
    <xf numFmtId="0" fontId="16" fillId="14" borderId="5" xfId="0" applyNumberFormat="1" applyFont="1" applyFill="1" applyBorder="1" applyAlignment="1">
      <alignment horizontal="center" vertical="center" wrapText="1"/>
    </xf>
    <xf numFmtId="0" fontId="16" fillId="14" borderId="4" xfId="0" applyFont="1" applyFill="1" applyBorder="1" applyAlignment="1" applyProtection="1">
      <alignment horizontal="center" vertical="center" wrapText="1"/>
      <protection locked="0"/>
    </xf>
    <xf numFmtId="0" fontId="16" fillId="14" borderId="5" xfId="0" applyFont="1" applyFill="1" applyBorder="1" applyAlignment="1" applyProtection="1">
      <alignment horizontal="center" vertical="center" wrapText="1"/>
      <protection locked="0"/>
    </xf>
    <xf numFmtId="0" fontId="16" fillId="10" borderId="4" xfId="0" applyNumberFormat="1" applyFont="1" applyFill="1" applyBorder="1" applyAlignment="1">
      <alignment horizontal="center" vertical="center" wrapText="1"/>
    </xf>
    <xf numFmtId="0" fontId="16" fillId="10" borderId="5" xfId="0" applyNumberFormat="1" applyFont="1" applyFill="1" applyBorder="1" applyAlignment="1">
      <alignment horizontal="center" vertical="center" wrapText="1"/>
    </xf>
    <xf numFmtId="0" fontId="16" fillId="10" borderId="4" xfId="0" applyFont="1" applyFill="1" applyBorder="1" applyAlignment="1" applyProtection="1">
      <alignment horizontal="center" vertical="center" wrapText="1"/>
      <protection locked="0"/>
    </xf>
    <xf numFmtId="0" fontId="16" fillId="10" borderId="5" xfId="0" applyFont="1" applyFill="1" applyBorder="1" applyAlignment="1" applyProtection="1">
      <alignment horizontal="center" vertical="center" wrapText="1"/>
      <protection locked="0"/>
    </xf>
    <xf numFmtId="0" fontId="16" fillId="17" borderId="4" xfId="0" applyNumberFormat="1" applyFont="1" applyFill="1" applyBorder="1" applyAlignment="1">
      <alignment horizontal="center" vertical="center" wrapText="1"/>
    </xf>
    <xf numFmtId="0" fontId="16" fillId="17" borderId="5" xfId="0" applyNumberFormat="1" applyFont="1" applyFill="1" applyBorder="1" applyAlignment="1">
      <alignment horizontal="center" vertical="center" wrapText="1"/>
    </xf>
    <xf numFmtId="0" fontId="16" fillId="17" borderId="4" xfId="0" applyFont="1" applyFill="1" applyBorder="1" applyAlignment="1" applyProtection="1">
      <alignment horizontal="center" vertical="center" wrapText="1"/>
      <protection locked="0"/>
    </xf>
    <xf numFmtId="0" fontId="16" fillId="17" borderId="5" xfId="0" applyFont="1" applyFill="1" applyBorder="1" applyAlignment="1" applyProtection="1">
      <alignment horizontal="center" vertical="center" wrapText="1"/>
      <protection locked="0"/>
    </xf>
    <xf numFmtId="4" fontId="16" fillId="19" borderId="4" xfId="0" applyNumberFormat="1" applyFont="1" applyFill="1" applyBorder="1" applyAlignment="1">
      <alignment horizontal="center" vertical="center" wrapText="1"/>
    </xf>
    <xf numFmtId="4" fontId="16" fillId="19" borderId="5" xfId="0" applyNumberFormat="1" applyFont="1" applyFill="1" applyBorder="1" applyAlignment="1">
      <alignment horizontal="center" vertical="center" wrapText="1"/>
    </xf>
    <xf numFmtId="4" fontId="16" fillId="19" borderId="4" xfId="0" applyNumberFormat="1" applyFont="1" applyFill="1" applyBorder="1" applyAlignment="1">
      <alignment horizontal="center" vertical="center"/>
    </xf>
    <xf numFmtId="4" fontId="16" fillId="19" borderId="5" xfId="0" applyNumberFormat="1" applyFont="1" applyFill="1" applyBorder="1" applyAlignment="1">
      <alignment horizontal="center" vertical="center"/>
    </xf>
    <xf numFmtId="0" fontId="16" fillId="16" borderId="4" xfId="0" applyFont="1" applyFill="1" applyBorder="1" applyAlignment="1" applyProtection="1">
      <alignment horizontal="center" vertical="center" wrapText="1"/>
      <protection locked="0"/>
    </xf>
    <xf numFmtId="0" fontId="16" fillId="16" borderId="2" xfId="0" applyFont="1" applyFill="1" applyBorder="1" applyAlignment="1" applyProtection="1">
      <alignment horizontal="center" vertical="center" wrapText="1"/>
      <protection locked="0"/>
    </xf>
    <xf numFmtId="0" fontId="16" fillId="16" borderId="4" xfId="0" applyNumberFormat="1" applyFont="1" applyFill="1" applyBorder="1" applyAlignment="1">
      <alignment horizontal="center" vertical="center" wrapText="1"/>
    </xf>
    <xf numFmtId="0" fontId="16" fillId="16" borderId="2" xfId="0" applyNumberFormat="1" applyFont="1" applyFill="1" applyBorder="1" applyAlignment="1">
      <alignment horizontal="center" vertical="center" wrapText="1"/>
    </xf>
    <xf numFmtId="0" fontId="16" fillId="16" borderId="5" xfId="0" applyNumberFormat="1" applyFont="1" applyFill="1" applyBorder="1" applyAlignment="1">
      <alignment horizontal="center" vertical="center" wrapText="1"/>
    </xf>
    <xf numFmtId="0" fontId="16" fillId="16" borderId="5" xfId="0" applyFont="1" applyFill="1" applyBorder="1" applyAlignment="1" applyProtection="1">
      <alignment horizontal="center" vertical="center" wrapText="1"/>
      <protection locked="0"/>
    </xf>
    <xf numFmtId="0" fontId="16" fillId="15" borderId="4" xfId="0" applyNumberFormat="1" applyFont="1" applyFill="1" applyBorder="1" applyAlignment="1">
      <alignment horizontal="center" vertical="center" wrapText="1"/>
    </xf>
    <xf numFmtId="0" fontId="16" fillId="15" borderId="5" xfId="0" applyNumberFormat="1" applyFont="1" applyFill="1" applyBorder="1" applyAlignment="1">
      <alignment horizontal="center" vertical="center" wrapText="1"/>
    </xf>
    <xf numFmtId="0" fontId="16" fillId="15" borderId="4" xfId="0" applyFont="1" applyFill="1" applyBorder="1" applyAlignment="1" applyProtection="1">
      <alignment horizontal="center" vertical="center" wrapText="1"/>
      <protection locked="0"/>
    </xf>
    <xf numFmtId="0" fontId="16" fillId="15" borderId="5" xfId="0" applyFont="1" applyFill="1" applyBorder="1" applyAlignment="1" applyProtection="1">
      <alignment horizontal="center" vertical="center" wrapText="1"/>
      <protection locked="0"/>
    </xf>
    <xf numFmtId="0" fontId="16" fillId="11" borderId="4" xfId="0" applyFont="1" applyFill="1" applyBorder="1" applyAlignment="1" applyProtection="1">
      <alignment horizontal="center" vertical="center" wrapText="1"/>
      <protection locked="0"/>
    </xf>
    <xf numFmtId="0" fontId="16" fillId="11" borderId="5" xfId="0" applyFont="1" applyFill="1" applyBorder="1" applyAlignment="1" applyProtection="1">
      <alignment horizontal="center" vertical="center" wrapText="1"/>
      <protection locked="0"/>
    </xf>
    <xf numFmtId="0" fontId="16" fillId="12" borderId="4"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1" borderId="4" xfId="0" applyNumberFormat="1" applyFont="1" applyFill="1" applyBorder="1" applyAlignment="1">
      <alignment horizontal="center" vertical="center" wrapText="1"/>
    </xf>
    <xf numFmtId="0" fontId="16" fillId="11" borderId="5" xfId="0" applyNumberFormat="1"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12" borderId="4" xfId="0" applyNumberFormat="1" applyFont="1" applyFill="1" applyBorder="1" applyAlignment="1">
      <alignment horizontal="center" vertical="center" wrapText="1"/>
    </xf>
    <xf numFmtId="0" fontId="16" fillId="12" borderId="5" xfId="0" applyNumberFormat="1"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6" fillId="20"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3" fontId="16" fillId="4"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24" fillId="2" borderId="1"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5" fillId="0" borderId="1" xfId="0" applyFont="1" applyBorder="1" applyAlignment="1">
      <alignment horizontal="center"/>
    </xf>
    <xf numFmtId="0" fontId="22" fillId="0" borderId="1" xfId="0" applyFont="1" applyBorder="1" applyAlignment="1">
      <alignment horizontal="center" vertical="center"/>
    </xf>
  </cellXfs>
  <cellStyles count="3">
    <cellStyle name="Normal" xfId="0" builtinId="0"/>
    <cellStyle name="Normal_DISPOSICION FINAL MUNICIPIO " xfId="1"/>
    <cellStyle name="Porcentual" xfId="2" builtinId="5"/>
  </cellStyles>
  <dxfs count="2">
    <dxf>
      <font>
        <b/>
        <i/>
      </font>
      <fill>
        <patternFill>
          <bgColor rgb="FFFF0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lang val="es-CO"/>
  <c:chart>
    <c:view3D>
      <c:rotX val="30"/>
      <c:perspective val="30"/>
    </c:view3D>
    <c:plotArea>
      <c:layout>
        <c:manualLayout>
          <c:layoutTarget val="inner"/>
          <c:xMode val="edge"/>
          <c:yMode val="edge"/>
          <c:x val="6.196451949530405E-2"/>
          <c:y val="9.8446062443031765E-2"/>
          <c:w val="0.8936078170951548"/>
          <c:h val="0.66704971501993471"/>
        </c:manualLayout>
      </c:layout>
      <c:pie3DChart>
        <c:varyColors val="1"/>
        <c:ser>
          <c:idx val="0"/>
          <c:order val="0"/>
          <c:explosion val="25"/>
          <c:dLbls>
            <c:txPr>
              <a:bodyPr/>
              <a:lstStyle/>
              <a:p>
                <a:pPr>
                  <a:defRPr sz="1000" b="0" i="0" u="none" strike="noStrike" baseline="0">
                    <a:solidFill>
                      <a:srgbClr val="000000"/>
                    </a:solidFill>
                    <a:latin typeface="Calibri"/>
                    <a:ea typeface="Calibri"/>
                    <a:cs typeface="Calibri"/>
                  </a:defRPr>
                </a:pPr>
                <a:endParaRPr lang="es-CO"/>
              </a:p>
            </c:txPr>
            <c:showPercent val="1"/>
          </c:dLbls>
          <c:cat>
            <c:strRef>
              <c:f>Resumen!$B$6:$B$12</c:f>
              <c:strCache>
                <c:ptCount val="7"/>
                <c:pt idx="0">
                  <c:v>Aburrá Sur</c:v>
                </c:pt>
                <c:pt idx="1">
                  <c:v>Cartama</c:v>
                </c:pt>
                <c:pt idx="2">
                  <c:v>Cítara</c:v>
                </c:pt>
                <c:pt idx="3">
                  <c:v>Hevéxicos</c:v>
                </c:pt>
                <c:pt idx="4">
                  <c:v>Panzenú</c:v>
                </c:pt>
                <c:pt idx="5">
                  <c:v>Tahamíes</c:v>
                </c:pt>
                <c:pt idx="6">
                  <c:v>Zenufaná</c:v>
                </c:pt>
              </c:strCache>
            </c:strRef>
          </c:cat>
          <c:val>
            <c:numRef>
              <c:f>Resumen!$C$6:$C$12</c:f>
              <c:numCache>
                <c:formatCode>#,##0</c:formatCode>
                <c:ptCount val="7"/>
                <c:pt idx="0">
                  <c:v>603909</c:v>
                </c:pt>
                <c:pt idx="1">
                  <c:v>62614</c:v>
                </c:pt>
                <c:pt idx="2">
                  <c:v>69195</c:v>
                </c:pt>
                <c:pt idx="3">
                  <c:v>39092</c:v>
                </c:pt>
                <c:pt idx="4">
                  <c:v>175934</c:v>
                </c:pt>
                <c:pt idx="5">
                  <c:v>118477</c:v>
                </c:pt>
                <c:pt idx="6">
                  <c:v>194278</c:v>
                </c:pt>
              </c:numCache>
            </c:numRef>
          </c:val>
        </c:ser>
        <c:dLbls/>
      </c:pie3DChart>
      <c:spPr>
        <a:noFill/>
        <a:ln w="25400">
          <a:noFill/>
        </a:ln>
      </c:spPr>
    </c:plotArea>
    <c:legend>
      <c:legendPos val="t"/>
      <c:layout>
        <c:manualLayout>
          <c:xMode val="edge"/>
          <c:yMode val="edge"/>
          <c:x val="6.7192275483765829E-2"/>
          <c:y val="0.79166657359319492"/>
          <c:w val="0.8464583789981287"/>
          <c:h val="0.17920924778019781"/>
        </c:manualLayout>
      </c:layout>
      <c:txPr>
        <a:bodyPr/>
        <a:lstStyle/>
        <a:p>
          <a:pPr>
            <a:defRPr sz="920" b="0" i="0" u="none" strike="noStrike" baseline="0">
              <a:solidFill>
                <a:srgbClr val="000000"/>
              </a:solidFill>
              <a:latin typeface="Calibri"/>
              <a:ea typeface="Calibri"/>
              <a:cs typeface="Calibri"/>
            </a:defRPr>
          </a:pPr>
          <a:endParaRPr lang="es-CO"/>
        </a:p>
      </c:txPr>
    </c:legend>
    <c:plotVisOnly val="1"/>
    <c:dispBlanksAs val="zero"/>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2" l="0.70000000000000062" r="0.70000000000000062" t="0.75000000000000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CO"/>
  <c:chart>
    <c:title>
      <c:tx>
        <c:rich>
          <a:bodyPr/>
          <a:lstStyle/>
          <a:p>
            <a:pPr>
              <a:defRPr sz="1400" b="1" i="0" u="none" strike="noStrike" baseline="0">
                <a:solidFill>
                  <a:srgbClr val="000000"/>
                </a:solidFill>
                <a:latin typeface="Arial"/>
                <a:ea typeface="Arial"/>
                <a:cs typeface="Arial"/>
              </a:defRPr>
            </a:pPr>
            <a:r>
              <a:rPr lang="es-CO"/>
              <a:t>Población Urbana ( hab)</a:t>
            </a:r>
          </a:p>
        </c:rich>
      </c:tx>
      <c:layout>
        <c:manualLayout>
          <c:xMode val="edge"/>
          <c:yMode val="edge"/>
          <c:x val="0.31365889299679839"/>
          <c:y val="0.88793868766404205"/>
        </c:manualLayout>
      </c:layout>
    </c:title>
    <c:view3D>
      <c:depthPercent val="100"/>
      <c:rAngAx val="1"/>
    </c:view3D>
    <c:plotArea>
      <c:layout>
        <c:manualLayout>
          <c:layoutTarget val="inner"/>
          <c:xMode val="edge"/>
          <c:yMode val="edge"/>
          <c:x val="4.8290207015715174E-2"/>
          <c:y val="8.0836919676538402E-2"/>
          <c:w val="0.89029794593852074"/>
          <c:h val="0.71034749115060292"/>
        </c:manualLayout>
      </c:layout>
      <c:bar3DChart>
        <c:barDir val="col"/>
        <c:grouping val="clustered"/>
        <c:ser>
          <c:idx val="0"/>
          <c:order val="0"/>
          <c:spPr>
            <a:solidFill>
              <a:schemeClr val="accent1"/>
            </a:solidFill>
          </c:spPr>
          <c:dLbls>
            <c:dLbl>
              <c:idx val="0"/>
              <c:layout>
                <c:manualLayout>
                  <c:x val="0"/>
                  <c:y val="-3.2000000000000008E-2"/>
                </c:manualLayout>
              </c:layout>
              <c:showVal val="1"/>
            </c:dLbl>
            <c:dLbl>
              <c:idx val="1"/>
              <c:layout>
                <c:manualLayout>
                  <c:x val="2.9204494699400728E-17"/>
                  <c:y val="-2.8444444444444446E-2"/>
                </c:manualLayout>
              </c:layout>
              <c:showVal val="1"/>
            </c:dLbl>
            <c:dLbl>
              <c:idx val="2"/>
              <c:layout>
                <c:manualLayout>
                  <c:x val="0"/>
                  <c:y val="-3.9111111111111117E-2"/>
                </c:manualLayout>
              </c:layout>
              <c:showVal val="1"/>
            </c:dLbl>
            <c:dLbl>
              <c:idx val="3"/>
              <c:layout>
                <c:manualLayout>
                  <c:x val="0"/>
                  <c:y val="-2.4888888888888887E-2"/>
                </c:manualLayout>
              </c:layout>
              <c:showVal val="1"/>
            </c:dLbl>
            <c:dLbl>
              <c:idx val="4"/>
              <c:layout>
                <c:manualLayout>
                  <c:x val="0"/>
                  <c:y val="-3.5555555555555556E-2"/>
                </c:manualLayout>
              </c:layout>
              <c:showVal val="1"/>
            </c:dLbl>
            <c:dLbl>
              <c:idx val="5"/>
              <c:layout>
                <c:manualLayout>
                  <c:x val="-4.7789725209080062E-3"/>
                  <c:y val="-3.911111111111111E-2"/>
                </c:manualLayout>
              </c:layout>
              <c:showVal val="1"/>
            </c:dLbl>
            <c:txPr>
              <a:bodyPr/>
              <a:lstStyle/>
              <a:p>
                <a:pPr>
                  <a:defRPr sz="900" b="0" i="0" u="none" strike="noStrike" baseline="0">
                    <a:solidFill>
                      <a:srgbClr val="000000"/>
                    </a:solidFill>
                    <a:latin typeface="Arial"/>
                    <a:ea typeface="Arial"/>
                    <a:cs typeface="Arial"/>
                  </a:defRPr>
                </a:pPr>
                <a:endParaRPr lang="es-CO"/>
              </a:p>
            </c:txPr>
            <c:showVal val="1"/>
          </c:dLbls>
          <c:cat>
            <c:strRef>
              <c:f>Resumen!$B$7:$B$12</c:f>
              <c:strCache>
                <c:ptCount val="6"/>
                <c:pt idx="0">
                  <c:v>Cartama</c:v>
                </c:pt>
                <c:pt idx="1">
                  <c:v>Cítara</c:v>
                </c:pt>
                <c:pt idx="2">
                  <c:v>Hevéxicos</c:v>
                </c:pt>
                <c:pt idx="3">
                  <c:v>Panzenú</c:v>
                </c:pt>
                <c:pt idx="4">
                  <c:v>Tahamíes</c:v>
                </c:pt>
                <c:pt idx="5">
                  <c:v>Zenufaná</c:v>
                </c:pt>
              </c:strCache>
            </c:strRef>
          </c:cat>
          <c:val>
            <c:numRef>
              <c:f>Resumen!$C$7:$C$12</c:f>
              <c:numCache>
                <c:formatCode>#,##0</c:formatCode>
                <c:ptCount val="6"/>
                <c:pt idx="0">
                  <c:v>62614</c:v>
                </c:pt>
                <c:pt idx="1">
                  <c:v>69195</c:v>
                </c:pt>
                <c:pt idx="2">
                  <c:v>39092</c:v>
                </c:pt>
                <c:pt idx="3">
                  <c:v>175934</c:v>
                </c:pt>
                <c:pt idx="4">
                  <c:v>118477</c:v>
                </c:pt>
                <c:pt idx="5">
                  <c:v>194278</c:v>
                </c:pt>
              </c:numCache>
            </c:numRef>
          </c:val>
        </c:ser>
        <c:dLbls/>
        <c:shape val="box"/>
        <c:axId val="105129088"/>
        <c:axId val="105130624"/>
        <c:axId val="0"/>
      </c:bar3DChart>
      <c:catAx>
        <c:axId val="105129088"/>
        <c:scaling>
          <c:orientation val="minMax"/>
        </c:scaling>
        <c:axPos val="b"/>
        <c:numFmt formatCode="General" sourceLinked="1"/>
        <c:majorTickMark val="none"/>
        <c:tickLblPos val="nextTo"/>
        <c:txPr>
          <a:bodyPr rot="0" vert="horz"/>
          <a:lstStyle/>
          <a:p>
            <a:pPr>
              <a:defRPr sz="800" b="0" i="0" u="none" strike="noStrike" baseline="0">
                <a:solidFill>
                  <a:srgbClr val="000000"/>
                </a:solidFill>
                <a:latin typeface="Arial"/>
                <a:ea typeface="Arial"/>
                <a:cs typeface="Arial"/>
              </a:defRPr>
            </a:pPr>
            <a:endParaRPr lang="es-CO"/>
          </a:p>
        </c:txPr>
        <c:crossAx val="105130624"/>
        <c:crosses val="autoZero"/>
        <c:auto val="1"/>
        <c:lblAlgn val="ctr"/>
        <c:lblOffset val="100"/>
      </c:catAx>
      <c:valAx>
        <c:axId val="105130624"/>
        <c:scaling>
          <c:orientation val="minMax"/>
        </c:scaling>
        <c:delete val="1"/>
        <c:axPos val="l"/>
        <c:numFmt formatCode="#,##0" sourceLinked="1"/>
        <c:tickLblPos val="none"/>
        <c:crossAx val="105129088"/>
        <c:crosses val="autoZero"/>
        <c:crossBetween val="between"/>
      </c:valAx>
      <c:spPr>
        <a:noFill/>
        <a:ln w="25400">
          <a:noFill/>
        </a:ln>
      </c:spPr>
    </c:plotArea>
    <c:plotVisOnly val="1"/>
    <c:dispBlanksAs val="gap"/>
  </c:chart>
  <c:txPr>
    <a:bodyPr/>
    <a:lstStyle/>
    <a:p>
      <a:pPr>
        <a:defRPr sz="900" b="0" i="0" u="none" strike="noStrike" baseline="0">
          <a:solidFill>
            <a:srgbClr val="000000"/>
          </a:solidFill>
          <a:latin typeface="Arial"/>
          <a:ea typeface="Arial"/>
          <a:cs typeface="Arial"/>
        </a:defRPr>
      </a:pPr>
      <a:endParaRPr lang="es-CO"/>
    </a:p>
  </c:txPr>
  <c:printSettings>
    <c:headerFooter/>
    <c:pageMargins b="0.750000000000002" l="0.70000000000000062" r="0.70000000000000062" t="0.75000000000000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CO"/>
  <c:chart>
    <c:title>
      <c:tx>
        <c:rich>
          <a:bodyPr/>
          <a:lstStyle/>
          <a:p>
            <a:pPr>
              <a:defRPr sz="1000" b="0" i="0" u="none" strike="noStrike" baseline="0">
                <a:solidFill>
                  <a:srgbClr val="000000"/>
                </a:solidFill>
                <a:latin typeface="Calibri"/>
                <a:ea typeface="Calibri"/>
                <a:cs typeface="Calibri"/>
              </a:defRPr>
            </a:pPr>
            <a:r>
              <a:rPr lang="es-CO" sz="1400" b="1" i="0" strike="noStrike">
                <a:solidFill>
                  <a:srgbClr val="000000"/>
                </a:solidFill>
                <a:latin typeface="Calibri"/>
              </a:rPr>
              <a:t>Población Urbana Atendida (hab</a:t>
            </a:r>
            <a:r>
              <a:rPr lang="es-CO" sz="1800" b="1" i="0" strike="noStrike">
                <a:solidFill>
                  <a:srgbClr val="000000"/>
                </a:solidFill>
                <a:latin typeface="Calibri"/>
              </a:rPr>
              <a:t>)</a:t>
            </a:r>
          </a:p>
        </c:rich>
      </c:tx>
      <c:layout>
        <c:manualLayout>
          <c:xMode val="edge"/>
          <c:yMode val="edge"/>
          <c:x val="0.23361807046846428"/>
          <c:y val="0.85714285714285743"/>
        </c:manualLayout>
      </c:layout>
    </c:title>
    <c:view3D>
      <c:depthPercent val="100"/>
      <c:rAngAx val="1"/>
    </c:view3D>
    <c:plotArea>
      <c:layout>
        <c:manualLayout>
          <c:layoutTarget val="inner"/>
          <c:xMode val="edge"/>
          <c:yMode val="edge"/>
          <c:x val="4.6847769028871389E-2"/>
          <c:y val="5.1839997273068136E-2"/>
          <c:w val="0.92259667541557444"/>
          <c:h val="0.5888846848689353"/>
        </c:manualLayout>
      </c:layout>
      <c:bar3DChart>
        <c:barDir val="col"/>
        <c:grouping val="clustered"/>
        <c:ser>
          <c:idx val="0"/>
          <c:order val="0"/>
          <c:dLbls>
            <c:txPr>
              <a:bodyPr/>
              <a:lstStyle/>
              <a:p>
                <a:pPr>
                  <a:defRPr sz="1000" b="0" i="0" u="none" strike="noStrike" baseline="0">
                    <a:solidFill>
                      <a:srgbClr val="000000"/>
                    </a:solidFill>
                    <a:latin typeface="Calibri"/>
                    <a:ea typeface="Calibri"/>
                    <a:cs typeface="Calibri"/>
                  </a:defRPr>
                </a:pPr>
                <a:endParaRPr lang="es-CO"/>
              </a:p>
            </c:txPr>
            <c:showVal val="1"/>
          </c:dLbls>
          <c:cat>
            <c:strRef>
              <c:f>Resumen!$B$31:$B$37</c:f>
              <c:strCache>
                <c:ptCount val="7"/>
                <c:pt idx="0">
                  <c:v>Aburra Sur</c:v>
                </c:pt>
                <c:pt idx="1">
                  <c:v>Cartama</c:v>
                </c:pt>
                <c:pt idx="2">
                  <c:v>Citara</c:v>
                </c:pt>
                <c:pt idx="3">
                  <c:v>Hevexicos</c:v>
                </c:pt>
                <c:pt idx="4">
                  <c:v>Panzenú</c:v>
                </c:pt>
                <c:pt idx="5">
                  <c:v>Tahamies</c:v>
                </c:pt>
                <c:pt idx="6">
                  <c:v>Zenufaná</c:v>
                </c:pt>
              </c:strCache>
            </c:strRef>
          </c:cat>
          <c:val>
            <c:numRef>
              <c:f>Resumen!$C$31:$C$37</c:f>
              <c:numCache>
                <c:formatCode>#,##0</c:formatCode>
                <c:ptCount val="7"/>
                <c:pt idx="0">
                  <c:v>577902</c:v>
                </c:pt>
                <c:pt idx="1">
                  <c:v>61488</c:v>
                </c:pt>
                <c:pt idx="2">
                  <c:v>68931.606060606064</c:v>
                </c:pt>
                <c:pt idx="3">
                  <c:v>35849.24615384615</c:v>
                </c:pt>
                <c:pt idx="4">
                  <c:v>173452.5</c:v>
                </c:pt>
                <c:pt idx="5">
                  <c:v>116922</c:v>
                </c:pt>
                <c:pt idx="6">
                  <c:v>191547.5</c:v>
                </c:pt>
              </c:numCache>
            </c:numRef>
          </c:val>
        </c:ser>
        <c:dLbls/>
        <c:shape val="box"/>
        <c:axId val="105171584"/>
        <c:axId val="105177472"/>
        <c:axId val="0"/>
      </c:bar3DChart>
      <c:catAx>
        <c:axId val="105171584"/>
        <c:scaling>
          <c:orientation val="minMax"/>
        </c:scaling>
        <c:axPos val="b"/>
        <c:numFmt formatCode="General" sourceLinked="1"/>
        <c:maj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5177472"/>
        <c:crosses val="autoZero"/>
        <c:auto val="1"/>
        <c:lblAlgn val="ctr"/>
        <c:lblOffset val="100"/>
      </c:catAx>
      <c:valAx>
        <c:axId val="105177472"/>
        <c:scaling>
          <c:orientation val="minMax"/>
        </c:scaling>
        <c:delete val="1"/>
        <c:axPos val="l"/>
        <c:numFmt formatCode="#,##0" sourceLinked="1"/>
        <c:tickLblPos val="none"/>
        <c:crossAx val="105171584"/>
        <c:crosses val="autoZero"/>
        <c:crossBetween val="between"/>
      </c:valAx>
      <c:spPr>
        <a:noFill/>
        <a:ln w="25400">
          <a:noFill/>
        </a:ln>
      </c:spPr>
    </c:plotArea>
    <c:plotVisOnly val="1"/>
    <c:dispBlanksAs val="gap"/>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89" l="0.70000000000000062" r="0.70000000000000062" t="0.750000000000001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CO"/>
  <c:chart>
    <c:view3D>
      <c:rotX val="30"/>
      <c:perspective val="30"/>
    </c:view3D>
    <c:plotArea>
      <c:layout>
        <c:manualLayout>
          <c:layoutTarget val="inner"/>
          <c:xMode val="edge"/>
          <c:yMode val="edge"/>
          <c:x val="0.10694444444444449"/>
          <c:y val="6.7704505686789151E-2"/>
          <c:w val="0.81388888888889066"/>
          <c:h val="0.60841426071740956"/>
        </c:manualLayout>
      </c:layout>
      <c:pie3DChart>
        <c:varyColors val="1"/>
        <c:ser>
          <c:idx val="0"/>
          <c:order val="0"/>
          <c:explosion val="25"/>
          <c:dLbls>
            <c:txPr>
              <a:bodyPr/>
              <a:lstStyle/>
              <a:p>
                <a:pPr>
                  <a:defRPr sz="1000" b="0" i="0" u="none" strike="noStrike" baseline="0">
                    <a:solidFill>
                      <a:srgbClr val="000000"/>
                    </a:solidFill>
                    <a:latin typeface="Calibri"/>
                    <a:ea typeface="Calibri"/>
                    <a:cs typeface="Calibri"/>
                  </a:defRPr>
                </a:pPr>
                <a:endParaRPr lang="es-CO"/>
              </a:p>
            </c:txPr>
            <c:showPercent val="1"/>
          </c:dLbls>
          <c:cat>
            <c:strRef>
              <c:f>Resumen!$B$31:$B$37</c:f>
              <c:strCache>
                <c:ptCount val="7"/>
                <c:pt idx="0">
                  <c:v>Aburra Sur</c:v>
                </c:pt>
                <c:pt idx="1">
                  <c:v>Cartama</c:v>
                </c:pt>
                <c:pt idx="2">
                  <c:v>Citara</c:v>
                </c:pt>
                <c:pt idx="3">
                  <c:v>Hevexicos</c:v>
                </c:pt>
                <c:pt idx="4">
                  <c:v>Panzenú</c:v>
                </c:pt>
                <c:pt idx="5">
                  <c:v>Tahamies</c:v>
                </c:pt>
                <c:pt idx="6">
                  <c:v>Zenufaná</c:v>
                </c:pt>
              </c:strCache>
            </c:strRef>
          </c:cat>
          <c:val>
            <c:numRef>
              <c:f>Resumen!$C$31:$C$37</c:f>
              <c:numCache>
                <c:formatCode>#,##0</c:formatCode>
                <c:ptCount val="7"/>
                <c:pt idx="0">
                  <c:v>577902</c:v>
                </c:pt>
                <c:pt idx="1">
                  <c:v>61488</c:v>
                </c:pt>
                <c:pt idx="2">
                  <c:v>68931.606060606064</c:v>
                </c:pt>
                <c:pt idx="3">
                  <c:v>35849.24615384615</c:v>
                </c:pt>
                <c:pt idx="4">
                  <c:v>173452.5</c:v>
                </c:pt>
                <c:pt idx="5">
                  <c:v>116922</c:v>
                </c:pt>
                <c:pt idx="6">
                  <c:v>191547.5</c:v>
                </c:pt>
              </c:numCache>
            </c:numRef>
          </c:val>
        </c:ser>
        <c:dLbls/>
      </c:pie3DChart>
      <c:spPr>
        <a:noFill/>
        <a:ln w="25400">
          <a:noFill/>
        </a:ln>
      </c:spPr>
    </c:plotArea>
    <c:legend>
      <c:legendPos val="t"/>
      <c:layout>
        <c:manualLayout>
          <c:xMode val="edge"/>
          <c:yMode val="edge"/>
          <c:x val="0.13657787684889688"/>
          <c:y val="0.76388894569996935"/>
          <c:w val="0.77205830941193443"/>
          <c:h val="0.16048982513549448"/>
        </c:manualLayout>
      </c:layout>
      <c:txPr>
        <a:bodyPr/>
        <a:lstStyle/>
        <a:p>
          <a:pPr>
            <a:defRPr sz="920" b="0" i="0" u="none" strike="noStrike" baseline="0">
              <a:solidFill>
                <a:srgbClr val="000000"/>
              </a:solidFill>
              <a:latin typeface="Calibri"/>
              <a:ea typeface="Calibri"/>
              <a:cs typeface="Calibri"/>
            </a:defRPr>
          </a:pPr>
          <a:endParaRPr lang="es-CO"/>
        </a:p>
      </c:txPr>
    </c:legend>
    <c:plotVisOnly val="1"/>
    <c:dispBlanksAs val="zero"/>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89" l="0.70000000000000062" r="0.70000000000000062" t="0.750000000000001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CO"/>
  <c:chart>
    <c:view3D>
      <c:depthPercent val="100"/>
      <c:rAngAx val="1"/>
    </c:view3D>
    <c:plotArea>
      <c:layout>
        <c:manualLayout>
          <c:layoutTarget val="inner"/>
          <c:xMode val="edge"/>
          <c:yMode val="edge"/>
          <c:x val="0.22155163037052797"/>
          <c:y val="4.4321435868420876E-2"/>
          <c:w val="0.72783088600411605"/>
          <c:h val="0.62130403191126538"/>
        </c:manualLayout>
      </c:layout>
      <c:bar3DChart>
        <c:barDir val="col"/>
        <c:grouping val="clustered"/>
        <c:ser>
          <c:idx val="0"/>
          <c:order val="0"/>
          <c:tx>
            <c:strRef>
              <c:f>Resumen!$U$25</c:f>
              <c:strCache>
                <c:ptCount val="1"/>
                <c:pt idx="0">
                  <c:v>Población Urbana</c:v>
                </c:pt>
              </c:strCache>
            </c:strRef>
          </c:tx>
          <c:cat>
            <c:strRef>
              <c:f>Resumen!$T$27:$T$32</c:f>
              <c:strCache>
                <c:ptCount val="6"/>
                <c:pt idx="0">
                  <c:v>Caramanta</c:v>
                </c:pt>
                <c:pt idx="1">
                  <c:v>Citara</c:v>
                </c:pt>
                <c:pt idx="2">
                  <c:v>Hevexicos</c:v>
                </c:pt>
                <c:pt idx="3">
                  <c:v>Panzenú</c:v>
                </c:pt>
                <c:pt idx="4">
                  <c:v>Tahamies</c:v>
                </c:pt>
                <c:pt idx="5">
                  <c:v>Zenufaná</c:v>
                </c:pt>
              </c:strCache>
            </c:strRef>
          </c:cat>
          <c:val>
            <c:numRef>
              <c:f>Resumen!$U$27:$U$32</c:f>
              <c:numCache>
                <c:formatCode>#,##0</c:formatCode>
                <c:ptCount val="6"/>
                <c:pt idx="0">
                  <c:v>64634</c:v>
                </c:pt>
                <c:pt idx="1">
                  <c:v>69195</c:v>
                </c:pt>
                <c:pt idx="2">
                  <c:v>39039</c:v>
                </c:pt>
                <c:pt idx="3">
                  <c:v>188086</c:v>
                </c:pt>
                <c:pt idx="4">
                  <c:v>93827</c:v>
                </c:pt>
                <c:pt idx="5">
                  <c:v>193205</c:v>
                </c:pt>
              </c:numCache>
            </c:numRef>
          </c:val>
        </c:ser>
        <c:ser>
          <c:idx val="1"/>
          <c:order val="1"/>
          <c:tx>
            <c:strRef>
              <c:f>Resumen!$V$25</c:f>
              <c:strCache>
                <c:ptCount val="1"/>
                <c:pt idx="0">
                  <c:v>Población Atendida</c:v>
                </c:pt>
              </c:strCache>
            </c:strRef>
          </c:tx>
          <c:cat>
            <c:strRef>
              <c:f>Resumen!$T$27:$T$32</c:f>
              <c:strCache>
                <c:ptCount val="6"/>
                <c:pt idx="0">
                  <c:v>Caramanta</c:v>
                </c:pt>
                <c:pt idx="1">
                  <c:v>Citara</c:v>
                </c:pt>
                <c:pt idx="2">
                  <c:v>Hevexicos</c:v>
                </c:pt>
                <c:pt idx="3">
                  <c:v>Panzenú</c:v>
                </c:pt>
                <c:pt idx="4">
                  <c:v>Tahamies</c:v>
                </c:pt>
                <c:pt idx="5">
                  <c:v>Zenufaná</c:v>
                </c:pt>
              </c:strCache>
            </c:strRef>
          </c:cat>
          <c:val>
            <c:numRef>
              <c:f>Resumen!$V$27:$V$32</c:f>
              <c:numCache>
                <c:formatCode>#,##0</c:formatCode>
                <c:ptCount val="6"/>
                <c:pt idx="0">
                  <c:v>59009</c:v>
                </c:pt>
                <c:pt idx="1">
                  <c:v>68931.606060606064</c:v>
                </c:pt>
                <c:pt idx="2">
                  <c:v>35056.443659911667</c:v>
                </c:pt>
                <c:pt idx="3">
                  <c:v>148352</c:v>
                </c:pt>
                <c:pt idx="4">
                  <c:v>87259</c:v>
                </c:pt>
                <c:pt idx="5">
                  <c:v>191034</c:v>
                </c:pt>
              </c:numCache>
            </c:numRef>
          </c:val>
        </c:ser>
        <c:dLbls/>
        <c:shape val="box"/>
        <c:axId val="105245696"/>
        <c:axId val="105579264"/>
        <c:axId val="0"/>
      </c:bar3DChart>
      <c:catAx>
        <c:axId val="105245696"/>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05579264"/>
        <c:crosses val="autoZero"/>
        <c:auto val="1"/>
        <c:lblAlgn val="ctr"/>
        <c:lblOffset val="100"/>
      </c:catAx>
      <c:valAx>
        <c:axId val="105579264"/>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5245696"/>
        <c:crosses val="autoZero"/>
        <c:crossBetween val="between"/>
      </c:valAx>
      <c:spPr>
        <a:noFill/>
        <a:ln w="25400">
          <a:noFill/>
        </a:ln>
      </c:spPr>
    </c:plotArea>
    <c:legend>
      <c:legendPos val="r"/>
      <c:layout>
        <c:manualLayout>
          <c:xMode val="edge"/>
          <c:yMode val="edge"/>
          <c:x val="0.24555068454281068"/>
          <c:y val="0.86693447217402975"/>
          <c:w val="0.55504991605779075"/>
          <c:h val="8.8486439195100575E-2"/>
        </c:manualLayout>
      </c:layout>
      <c:txPr>
        <a:bodyPr/>
        <a:lstStyle/>
        <a:p>
          <a:pPr>
            <a:defRPr sz="920"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89" l="0.70000000000000062" r="0.70000000000000062" t="0.750000000000001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CO"/>
  <c:chart>
    <c:view3D>
      <c:depthPercent val="100"/>
      <c:rAngAx val="1"/>
    </c:view3D>
    <c:plotArea>
      <c:layout>
        <c:manualLayout>
          <c:layoutTarget val="inner"/>
          <c:xMode val="edge"/>
          <c:yMode val="edge"/>
          <c:x val="8.4488407699037621E-2"/>
          <c:y val="5.1400554097404488E-2"/>
          <c:w val="0.87081726853108965"/>
          <c:h val="0.66499879944029305"/>
        </c:manualLayout>
      </c:layout>
      <c:bar3DChart>
        <c:barDir val="col"/>
        <c:grouping val="clustered"/>
        <c:ser>
          <c:idx val="0"/>
          <c:order val="0"/>
          <c:tx>
            <c:strRef>
              <c:f>Resumen!$C$53</c:f>
              <c:strCache>
                <c:ptCount val="1"/>
                <c:pt idx="0">
                  <c:v>Compactador</c:v>
                </c:pt>
              </c:strCache>
            </c:strRef>
          </c:tx>
          <c:dLbls>
            <c:txPr>
              <a:bodyPr/>
              <a:lstStyle/>
              <a:p>
                <a:pPr>
                  <a:defRPr sz="1000" b="0" i="0" u="none" strike="noStrike" baseline="0">
                    <a:solidFill>
                      <a:srgbClr val="000000"/>
                    </a:solidFill>
                    <a:latin typeface="Calibri"/>
                    <a:ea typeface="Calibri"/>
                    <a:cs typeface="Calibri"/>
                  </a:defRPr>
                </a:pPr>
                <a:endParaRPr lang="es-CO"/>
              </a:p>
            </c:txPr>
            <c:showVal val="1"/>
          </c:dLbls>
          <c:cat>
            <c:strRef>
              <c:f>Resumen!$B$54:$B$61</c:f>
              <c:strCache>
                <c:ptCount val="8"/>
                <c:pt idx="0">
                  <c:v>Aburra Sur</c:v>
                </c:pt>
                <c:pt idx="1">
                  <c:v>Aburra Norte</c:v>
                </c:pt>
                <c:pt idx="2">
                  <c:v>Cartama</c:v>
                </c:pt>
                <c:pt idx="3">
                  <c:v>Citara</c:v>
                </c:pt>
                <c:pt idx="4">
                  <c:v>Hevexicos</c:v>
                </c:pt>
                <c:pt idx="5">
                  <c:v>Panzenú</c:v>
                </c:pt>
                <c:pt idx="6">
                  <c:v>Tahamies</c:v>
                </c:pt>
                <c:pt idx="7">
                  <c:v>Zenufaná</c:v>
                </c:pt>
              </c:strCache>
            </c:strRef>
          </c:cat>
          <c:val>
            <c:numRef>
              <c:f>Resumen!$C$54:$C$61</c:f>
              <c:numCache>
                <c:formatCode>General</c:formatCode>
                <c:ptCount val="8"/>
                <c:pt idx="0">
                  <c:v>6</c:v>
                </c:pt>
                <c:pt idx="1">
                  <c:v>5</c:v>
                </c:pt>
                <c:pt idx="2">
                  <c:v>5</c:v>
                </c:pt>
                <c:pt idx="3">
                  <c:v>6</c:v>
                </c:pt>
                <c:pt idx="4">
                  <c:v>3</c:v>
                </c:pt>
                <c:pt idx="5">
                  <c:v>7</c:v>
                </c:pt>
                <c:pt idx="6">
                  <c:v>6</c:v>
                </c:pt>
                <c:pt idx="7">
                  <c:v>9</c:v>
                </c:pt>
              </c:numCache>
            </c:numRef>
          </c:val>
        </c:ser>
        <c:ser>
          <c:idx val="1"/>
          <c:order val="1"/>
          <c:tx>
            <c:strRef>
              <c:f>Resumen!$D$53</c:f>
              <c:strCache>
                <c:ptCount val="1"/>
                <c:pt idx="0">
                  <c:v>Volqueta</c:v>
                </c:pt>
              </c:strCache>
            </c:strRef>
          </c:tx>
          <c:dLbls>
            <c:txPr>
              <a:bodyPr/>
              <a:lstStyle/>
              <a:p>
                <a:pPr>
                  <a:defRPr sz="1000" b="0" i="0" u="none" strike="noStrike" baseline="0">
                    <a:solidFill>
                      <a:srgbClr val="000000"/>
                    </a:solidFill>
                    <a:latin typeface="Calibri"/>
                    <a:ea typeface="Calibri"/>
                    <a:cs typeface="Calibri"/>
                  </a:defRPr>
                </a:pPr>
                <a:endParaRPr lang="es-CO"/>
              </a:p>
            </c:txPr>
            <c:showVal val="1"/>
          </c:dLbls>
          <c:cat>
            <c:strRef>
              <c:f>Resumen!$B$54:$B$61</c:f>
              <c:strCache>
                <c:ptCount val="8"/>
                <c:pt idx="0">
                  <c:v>Aburra Sur</c:v>
                </c:pt>
                <c:pt idx="1">
                  <c:v>Aburra Norte</c:v>
                </c:pt>
                <c:pt idx="2">
                  <c:v>Cartama</c:v>
                </c:pt>
                <c:pt idx="3">
                  <c:v>Citara</c:v>
                </c:pt>
                <c:pt idx="4">
                  <c:v>Hevexicos</c:v>
                </c:pt>
                <c:pt idx="5">
                  <c:v>Panzenú</c:v>
                </c:pt>
                <c:pt idx="6">
                  <c:v>Tahamies</c:v>
                </c:pt>
                <c:pt idx="7">
                  <c:v>Zenufaná</c:v>
                </c:pt>
              </c:strCache>
            </c:strRef>
          </c:cat>
          <c:val>
            <c:numRef>
              <c:f>Resumen!$D$54:$D$61</c:f>
              <c:numCache>
                <c:formatCode>General</c:formatCode>
                <c:ptCount val="8"/>
                <c:pt idx="0">
                  <c:v>4</c:v>
                </c:pt>
                <c:pt idx="1">
                  <c:v>0</c:v>
                </c:pt>
                <c:pt idx="2">
                  <c:v>6</c:v>
                </c:pt>
                <c:pt idx="3">
                  <c:v>2</c:v>
                </c:pt>
                <c:pt idx="4">
                  <c:v>7</c:v>
                </c:pt>
                <c:pt idx="5">
                  <c:v>0</c:v>
                </c:pt>
                <c:pt idx="6">
                  <c:v>11</c:v>
                </c:pt>
                <c:pt idx="7">
                  <c:v>3</c:v>
                </c:pt>
              </c:numCache>
            </c:numRef>
          </c:val>
        </c:ser>
        <c:dLbls/>
        <c:shape val="box"/>
        <c:axId val="105625472"/>
        <c:axId val="105627008"/>
        <c:axId val="0"/>
      </c:bar3DChart>
      <c:catAx>
        <c:axId val="105625472"/>
        <c:scaling>
          <c:orientation val="minMax"/>
        </c:scaling>
        <c:axPos val="b"/>
        <c:numFmt formatCode="General" sourceLinked="1"/>
        <c:tickLblPos val="nextTo"/>
        <c:txPr>
          <a:bodyPr rot="0" vert="horz"/>
          <a:lstStyle/>
          <a:p>
            <a:pPr>
              <a:defRPr sz="800" b="0" i="0" u="none" strike="noStrike" baseline="0">
                <a:solidFill>
                  <a:srgbClr val="000000"/>
                </a:solidFill>
                <a:latin typeface="Calibri"/>
                <a:ea typeface="Calibri"/>
                <a:cs typeface="Calibri"/>
              </a:defRPr>
            </a:pPr>
            <a:endParaRPr lang="es-CO"/>
          </a:p>
        </c:txPr>
        <c:crossAx val="105627008"/>
        <c:crosses val="autoZero"/>
        <c:auto val="1"/>
        <c:lblAlgn val="ctr"/>
        <c:lblOffset val="100"/>
      </c:catAx>
      <c:valAx>
        <c:axId val="105627008"/>
        <c:scaling>
          <c:orientation val="minMax"/>
        </c:scaling>
        <c:axPos val="l"/>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5625472"/>
        <c:crosses val="autoZero"/>
        <c:crossBetween val="between"/>
      </c:valAx>
      <c:spPr>
        <a:noFill/>
        <a:ln w="25400">
          <a:noFill/>
        </a:ln>
      </c:spPr>
    </c:plotArea>
    <c:legend>
      <c:legendPos val="r"/>
      <c:layout>
        <c:manualLayout>
          <c:xMode val="edge"/>
          <c:yMode val="edge"/>
          <c:x val="0.18608458942632189"/>
          <c:y val="0.82831997632343479"/>
          <c:w val="0.63058207724034498"/>
          <c:h val="9.7989828422782504E-2"/>
        </c:manualLayout>
      </c:layout>
      <c:txPr>
        <a:bodyPr/>
        <a:lstStyle/>
        <a:p>
          <a:pPr>
            <a:defRPr sz="920"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CO"/>
  <c:chart>
    <c:autoTitleDeleted val="1"/>
    <c:view3D>
      <c:depthPercent val="100"/>
      <c:rAngAx val="1"/>
    </c:view3D>
    <c:plotArea>
      <c:layout>
        <c:manualLayout>
          <c:layoutTarget val="inner"/>
          <c:xMode val="edge"/>
          <c:yMode val="edge"/>
          <c:x val="0.16278336245433306"/>
          <c:y val="0.23071142422986601"/>
          <c:w val="0.69084205074189875"/>
          <c:h val="0.56565038788433997"/>
        </c:manualLayout>
      </c:layout>
      <c:bar3DChart>
        <c:barDir val="col"/>
        <c:grouping val="clustered"/>
        <c:ser>
          <c:idx val="0"/>
          <c:order val="0"/>
          <c:tx>
            <c:strRef>
              <c:f>Resumen!$C$66</c:f>
              <c:strCache>
                <c:ptCount val="1"/>
                <c:pt idx="0">
                  <c:v>Orgánico </c:v>
                </c:pt>
              </c:strCache>
            </c:strRef>
          </c:tx>
          <c:cat>
            <c:strRef>
              <c:f>Resumen!$B$67:$B$72</c:f>
              <c:strCache>
                <c:ptCount val="6"/>
                <c:pt idx="0">
                  <c:v>Caramanta</c:v>
                </c:pt>
                <c:pt idx="1">
                  <c:v>Citara</c:v>
                </c:pt>
                <c:pt idx="2">
                  <c:v>Hevexicos</c:v>
                </c:pt>
                <c:pt idx="3">
                  <c:v>Panzenú</c:v>
                </c:pt>
                <c:pt idx="4">
                  <c:v>Tahamies</c:v>
                </c:pt>
                <c:pt idx="5">
                  <c:v>Zenufaná</c:v>
                </c:pt>
              </c:strCache>
            </c:strRef>
          </c:cat>
          <c:val>
            <c:numRef>
              <c:f>Resumen!$C$67:$C$72</c:f>
              <c:numCache>
                <c:formatCode>#,##0</c:formatCode>
                <c:ptCount val="6"/>
                <c:pt idx="0">
                  <c:v>621.7299999999999</c:v>
                </c:pt>
                <c:pt idx="1">
                  <c:v>617.21</c:v>
                </c:pt>
                <c:pt idx="2">
                  <c:v>461.45</c:v>
                </c:pt>
                <c:pt idx="3">
                  <c:v>1466.84</c:v>
                </c:pt>
                <c:pt idx="4">
                  <c:v>1025.24</c:v>
                </c:pt>
                <c:pt idx="5">
                  <c:v>2033.0899999999997</c:v>
                </c:pt>
              </c:numCache>
            </c:numRef>
          </c:val>
        </c:ser>
        <c:ser>
          <c:idx val="1"/>
          <c:order val="1"/>
          <c:tx>
            <c:strRef>
              <c:f>Resumen!$D$66</c:f>
              <c:strCache>
                <c:ptCount val="1"/>
                <c:pt idx="0">
                  <c:v>Inorgánico</c:v>
                </c:pt>
              </c:strCache>
            </c:strRef>
          </c:tx>
          <c:cat>
            <c:strRef>
              <c:f>Resumen!$B$67:$B$72</c:f>
              <c:strCache>
                <c:ptCount val="6"/>
                <c:pt idx="0">
                  <c:v>Caramanta</c:v>
                </c:pt>
                <c:pt idx="1">
                  <c:v>Citara</c:v>
                </c:pt>
                <c:pt idx="2">
                  <c:v>Hevexicos</c:v>
                </c:pt>
                <c:pt idx="3">
                  <c:v>Panzenú</c:v>
                </c:pt>
                <c:pt idx="4">
                  <c:v>Tahamies</c:v>
                </c:pt>
                <c:pt idx="5">
                  <c:v>Zenufaná</c:v>
                </c:pt>
              </c:strCache>
            </c:strRef>
          </c:cat>
          <c:val>
            <c:numRef>
              <c:f>Resumen!$D$67:$D$72</c:f>
              <c:numCache>
                <c:formatCode>#,##0</c:formatCode>
                <c:ptCount val="6"/>
                <c:pt idx="0">
                  <c:v>172.67699999999999</c:v>
                </c:pt>
                <c:pt idx="1">
                  <c:v>215.77</c:v>
                </c:pt>
                <c:pt idx="2">
                  <c:v>314.88</c:v>
                </c:pt>
                <c:pt idx="3">
                  <c:v>1135.1299999999999</c:v>
                </c:pt>
                <c:pt idx="4">
                  <c:v>840.93999999999983</c:v>
                </c:pt>
                <c:pt idx="5">
                  <c:v>1027.8699999999999</c:v>
                </c:pt>
              </c:numCache>
            </c:numRef>
          </c:val>
        </c:ser>
        <c:ser>
          <c:idx val="2"/>
          <c:order val="2"/>
          <c:tx>
            <c:strRef>
              <c:f>Resumen!$E$66</c:f>
              <c:strCache>
                <c:ptCount val="1"/>
                <c:pt idx="0">
                  <c:v>Inservible</c:v>
                </c:pt>
              </c:strCache>
            </c:strRef>
          </c:tx>
          <c:cat>
            <c:strRef>
              <c:f>Resumen!$B$67:$B$72</c:f>
              <c:strCache>
                <c:ptCount val="6"/>
                <c:pt idx="0">
                  <c:v>Caramanta</c:v>
                </c:pt>
                <c:pt idx="1">
                  <c:v>Citara</c:v>
                </c:pt>
                <c:pt idx="2">
                  <c:v>Hevexicos</c:v>
                </c:pt>
                <c:pt idx="3">
                  <c:v>Panzenú</c:v>
                </c:pt>
                <c:pt idx="4">
                  <c:v>Tahamies</c:v>
                </c:pt>
                <c:pt idx="5">
                  <c:v>Zenufaná</c:v>
                </c:pt>
              </c:strCache>
            </c:strRef>
          </c:cat>
          <c:val>
            <c:numRef>
              <c:f>Resumen!$E$67:$E$72</c:f>
              <c:numCache>
                <c:formatCode>#,##0</c:formatCode>
                <c:ptCount val="6"/>
                <c:pt idx="0">
                  <c:v>480.67500000000001</c:v>
                </c:pt>
                <c:pt idx="1">
                  <c:v>671.34</c:v>
                </c:pt>
                <c:pt idx="2">
                  <c:v>153.26</c:v>
                </c:pt>
                <c:pt idx="3">
                  <c:v>717</c:v>
                </c:pt>
                <c:pt idx="4">
                  <c:v>482.35</c:v>
                </c:pt>
                <c:pt idx="5">
                  <c:v>615.79</c:v>
                </c:pt>
              </c:numCache>
            </c:numRef>
          </c:val>
        </c:ser>
        <c:dLbls/>
        <c:shape val="box"/>
        <c:axId val="105695104"/>
        <c:axId val="105697280"/>
        <c:axId val="0"/>
      </c:bar3DChart>
      <c:catAx>
        <c:axId val="105695104"/>
        <c:scaling>
          <c:orientation val="minMax"/>
        </c:scaling>
        <c:axPos val="b"/>
        <c:title>
          <c:tx>
            <c:rich>
              <a:bodyPr/>
              <a:lstStyle/>
              <a:p>
                <a:pPr>
                  <a:defRPr sz="1100" b="1" i="0" u="none" strike="noStrike" baseline="0">
                    <a:solidFill>
                      <a:srgbClr val="000000"/>
                    </a:solidFill>
                    <a:latin typeface="Calibri"/>
                    <a:ea typeface="Calibri"/>
                    <a:cs typeface="Calibri"/>
                  </a:defRPr>
                </a:pPr>
                <a:r>
                  <a:rPr lang="es-CO"/>
                  <a:t>GENERACIÓN</a:t>
                </a:r>
                <a:r>
                  <a:rPr lang="es-CO" baseline="0"/>
                  <a:t> DE RESIDUOS SÓLIDOS EN LA JURISDICCIÓN DE CORANTIOQUIA</a:t>
                </a:r>
                <a:endParaRPr lang="es-CO"/>
              </a:p>
            </c:rich>
          </c:tx>
          <c:layout>
            <c:manualLayout>
              <c:xMode val="edge"/>
              <c:yMode val="edge"/>
              <c:x val="0.15517771373679159"/>
              <c:y val="7.1449809266661973E-2"/>
            </c:manualLayout>
          </c:layout>
        </c:title>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5697280"/>
        <c:crosses val="autoZero"/>
        <c:auto val="1"/>
        <c:lblAlgn val="ctr"/>
        <c:lblOffset val="100"/>
      </c:catAx>
      <c:valAx>
        <c:axId val="105697280"/>
        <c:scaling>
          <c:orientation val="minMax"/>
        </c:scaling>
        <c:axPos val="l"/>
        <c:majorGridlines/>
        <c:title>
          <c:tx>
            <c:rich>
              <a:bodyPr/>
              <a:lstStyle/>
              <a:p>
                <a:pPr>
                  <a:defRPr sz="1100" b="1" i="0" u="none" strike="noStrike" baseline="0">
                    <a:solidFill>
                      <a:srgbClr val="000000"/>
                    </a:solidFill>
                    <a:latin typeface="Calibri"/>
                    <a:ea typeface="Calibri"/>
                    <a:cs typeface="Calibri"/>
                  </a:defRPr>
                </a:pPr>
                <a:r>
                  <a:rPr lang="es-CO"/>
                  <a:t>Cantidad (Ton /Mes)</a:t>
                </a:r>
              </a:p>
            </c:rich>
          </c:tx>
          <c:layout>
            <c:manualLayout>
              <c:xMode val="edge"/>
              <c:yMode val="edge"/>
              <c:x val="4.6387105070079468E-2"/>
              <c:y val="0.37848428673791473"/>
            </c:manualLayout>
          </c:layout>
        </c:title>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5695104"/>
        <c:crosses val="autoZero"/>
        <c:crossBetween val="between"/>
      </c:valAx>
      <c:spPr>
        <a:noFill/>
        <a:ln w="25400">
          <a:noFill/>
        </a:ln>
      </c:spPr>
    </c:plotArea>
    <c:legend>
      <c:legendPos val="r"/>
      <c:layout>
        <c:manualLayout>
          <c:xMode val="edge"/>
          <c:yMode val="edge"/>
          <c:x val="0.87043923544139146"/>
          <c:y val="0.46280208455172994"/>
          <c:w val="0.12652873789837304"/>
          <c:h val="0.20148088245726059"/>
        </c:manualLayout>
      </c:layout>
      <c:txPr>
        <a:bodyPr/>
        <a:lstStyle/>
        <a:p>
          <a:pPr>
            <a:defRPr sz="920"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89" l="0.70000000000000062" r="0.70000000000000062" t="0.750000000000001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CO"/>
  <c:chart>
    <c:title>
      <c:txPr>
        <a:bodyPr/>
        <a:lstStyle/>
        <a:p>
          <a:pPr>
            <a:defRPr sz="1200" b="1" i="0" u="none" strike="noStrike" baseline="0">
              <a:solidFill>
                <a:srgbClr val="000000"/>
              </a:solidFill>
              <a:latin typeface="Tahoma"/>
              <a:ea typeface="Tahoma"/>
              <a:cs typeface="Tahoma"/>
            </a:defRPr>
          </a:pPr>
          <a:endParaRPr lang="es-CO"/>
        </a:p>
      </c:txPr>
    </c:title>
    <c:view3D>
      <c:perspective val="30"/>
    </c:view3D>
    <c:plotArea>
      <c:layout/>
      <c:pie3DChart>
        <c:varyColors val="1"/>
        <c:ser>
          <c:idx val="0"/>
          <c:order val="0"/>
          <c:tx>
            <c:v>Vehiculos Municipios Jurisdicción CORANTIOQUIA</c:v>
          </c:tx>
          <c:explosion val="25"/>
          <c:dLbls>
            <c:txPr>
              <a:bodyPr/>
              <a:lstStyle/>
              <a:p>
                <a:pPr>
                  <a:defRPr sz="1000" b="0" i="0" u="none" strike="noStrike" baseline="0">
                    <a:solidFill>
                      <a:srgbClr val="000000"/>
                    </a:solidFill>
                    <a:latin typeface="Tahoma"/>
                    <a:ea typeface="Tahoma"/>
                    <a:cs typeface="Tahoma"/>
                  </a:defRPr>
                </a:pPr>
                <a:endParaRPr lang="es-CO"/>
              </a:p>
            </c:txPr>
            <c:showPercent val="1"/>
            <c:showLeaderLines val="1"/>
          </c:dLbls>
          <c:cat>
            <c:strRef>
              <c:f>Resumen!$M$51:$N$51</c:f>
              <c:strCache>
                <c:ptCount val="2"/>
                <c:pt idx="0">
                  <c:v>Compactador</c:v>
                </c:pt>
                <c:pt idx="1">
                  <c:v>Volqueta</c:v>
                </c:pt>
              </c:strCache>
            </c:strRef>
          </c:cat>
          <c:val>
            <c:numRef>
              <c:f>Resumen!$M$52:$N$52</c:f>
              <c:numCache>
                <c:formatCode>General</c:formatCode>
                <c:ptCount val="2"/>
                <c:pt idx="0">
                  <c:v>47</c:v>
                </c:pt>
                <c:pt idx="1">
                  <c:v>33</c:v>
                </c:pt>
              </c:numCache>
            </c:numRef>
          </c:val>
        </c:ser>
        <c:dLbls/>
      </c:pie3DChart>
      <c:spPr>
        <a:noFill/>
        <a:ln w="25400">
          <a:noFill/>
        </a:ln>
      </c:spPr>
    </c:plotArea>
    <c:legend>
      <c:legendPos val="t"/>
      <c:txPr>
        <a:bodyPr/>
        <a:lstStyle/>
        <a:p>
          <a:pPr>
            <a:defRPr sz="920" b="0" i="0" u="none" strike="noStrike" baseline="0">
              <a:solidFill>
                <a:srgbClr val="000000"/>
              </a:solidFill>
              <a:latin typeface="Tahoma"/>
              <a:ea typeface="Tahoma"/>
              <a:cs typeface="Tahoma"/>
            </a:defRPr>
          </a:pPr>
          <a:endParaRPr lang="es-CO"/>
        </a:p>
      </c:txPr>
    </c:legend>
    <c:plotVisOnly val="1"/>
    <c:dispBlanksAs val="zero"/>
  </c:chart>
  <c:txPr>
    <a:bodyPr/>
    <a:lstStyle/>
    <a:p>
      <a:pPr>
        <a:defRPr sz="1000" b="0" i="0" u="none" strike="noStrike" baseline="0">
          <a:solidFill>
            <a:srgbClr val="000000"/>
          </a:solidFill>
          <a:latin typeface="Tahoma"/>
          <a:ea typeface="Tahoma"/>
          <a:cs typeface="Tahoma"/>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CO"/>
  <c:chart>
    <c:title>
      <c:tx>
        <c:rich>
          <a:bodyPr/>
          <a:lstStyle/>
          <a:p>
            <a:pPr>
              <a:defRPr sz="1400" b="1" i="0" u="none" strike="noStrike" baseline="0">
                <a:solidFill>
                  <a:srgbClr val="000000"/>
                </a:solidFill>
                <a:latin typeface="Calibri"/>
                <a:ea typeface="Calibri"/>
                <a:cs typeface="Calibri"/>
              </a:defRPr>
            </a:pPr>
            <a:r>
              <a:rPr lang="es-CO"/>
              <a:t>Cantidad de Residuos Generados en la Territorial Aburra Sur</a:t>
            </a:r>
          </a:p>
        </c:rich>
      </c:tx>
      <c:layout>
        <c:manualLayout>
          <c:xMode val="edge"/>
          <c:yMode val="edge"/>
          <c:x val="0.11246891891322569"/>
          <c:y val="0.87958115183246044"/>
        </c:manualLayout>
      </c:layout>
      <c:overlay val="1"/>
    </c:title>
    <c:view3D>
      <c:depthPercent val="100"/>
      <c:rAngAx val="1"/>
    </c:view3D>
    <c:plotArea>
      <c:layout>
        <c:manualLayout>
          <c:layoutTarget val="inner"/>
          <c:xMode val="edge"/>
          <c:yMode val="edge"/>
          <c:x val="0.16867817778855393"/>
          <c:y val="7.365626417116708E-2"/>
          <c:w val="0.70367292419079763"/>
          <c:h val="0.50422448502837669"/>
        </c:manualLayout>
      </c:layout>
      <c:bar3DChart>
        <c:barDir val="col"/>
        <c:grouping val="clustered"/>
        <c:ser>
          <c:idx val="0"/>
          <c:order val="0"/>
          <c:tx>
            <c:strRef>
              <c:f>Resumen!$C$88</c:f>
              <c:strCache>
                <c:ptCount val="1"/>
                <c:pt idx="0">
                  <c:v>Orgánico</c:v>
                </c:pt>
              </c:strCache>
            </c:strRef>
          </c:tx>
          <c:cat>
            <c:strRef>
              <c:f>Resumen!$B$89:$B$98</c:f>
              <c:strCache>
                <c:ptCount val="10"/>
                <c:pt idx="0">
                  <c:v>Amaga</c:v>
                </c:pt>
                <c:pt idx="1">
                  <c:v>Angelopolis</c:v>
                </c:pt>
                <c:pt idx="2">
                  <c:v>Armenia</c:v>
                </c:pt>
                <c:pt idx="3">
                  <c:v>Caldas</c:v>
                </c:pt>
                <c:pt idx="4">
                  <c:v>Envigado</c:v>
                </c:pt>
                <c:pt idx="5">
                  <c:v>Heliconia</c:v>
                </c:pt>
                <c:pt idx="6">
                  <c:v>Itagui</c:v>
                </c:pt>
                <c:pt idx="7">
                  <c:v>La Estrella</c:v>
                </c:pt>
                <c:pt idx="8">
                  <c:v>Sabaneta</c:v>
                </c:pt>
                <c:pt idx="9">
                  <c:v>Titiribi</c:v>
                </c:pt>
              </c:strCache>
            </c:strRef>
          </c:cat>
          <c:val>
            <c:numRef>
              <c:f>Resumen!$C$89:$C$98</c:f>
              <c:numCache>
                <c:formatCode>#,##0</c:formatCode>
                <c:ptCount val="10"/>
                <c:pt idx="0">
                  <c:v>74.69</c:v>
                </c:pt>
                <c:pt idx="1">
                  <c:v>10.58</c:v>
                </c:pt>
                <c:pt idx="2">
                  <c:v>7.79</c:v>
                </c:pt>
                <c:pt idx="3">
                  <c:v>561</c:v>
                </c:pt>
                <c:pt idx="4">
                  <c:v>3522.36</c:v>
                </c:pt>
                <c:pt idx="5">
                  <c:v>23.4</c:v>
                </c:pt>
                <c:pt idx="6">
                  <c:v>3802.8</c:v>
                </c:pt>
                <c:pt idx="7">
                  <c:v>405.21</c:v>
                </c:pt>
                <c:pt idx="8">
                  <c:v>891.59999999999991</c:v>
                </c:pt>
                <c:pt idx="9">
                  <c:v>49.09</c:v>
                </c:pt>
              </c:numCache>
            </c:numRef>
          </c:val>
        </c:ser>
        <c:ser>
          <c:idx val="1"/>
          <c:order val="1"/>
          <c:tx>
            <c:strRef>
              <c:f>Resumen!$D$88</c:f>
              <c:strCache>
                <c:ptCount val="1"/>
                <c:pt idx="0">
                  <c:v>Inorgánico</c:v>
                </c:pt>
              </c:strCache>
            </c:strRef>
          </c:tx>
          <c:cat>
            <c:strRef>
              <c:f>Resumen!$B$89:$B$98</c:f>
              <c:strCache>
                <c:ptCount val="10"/>
                <c:pt idx="0">
                  <c:v>Amaga</c:v>
                </c:pt>
                <c:pt idx="1">
                  <c:v>Angelopolis</c:v>
                </c:pt>
                <c:pt idx="2">
                  <c:v>Armenia</c:v>
                </c:pt>
                <c:pt idx="3">
                  <c:v>Caldas</c:v>
                </c:pt>
                <c:pt idx="4">
                  <c:v>Envigado</c:v>
                </c:pt>
                <c:pt idx="5">
                  <c:v>Heliconia</c:v>
                </c:pt>
                <c:pt idx="6">
                  <c:v>Itagui</c:v>
                </c:pt>
                <c:pt idx="7">
                  <c:v>La Estrella</c:v>
                </c:pt>
                <c:pt idx="8">
                  <c:v>Sabaneta</c:v>
                </c:pt>
                <c:pt idx="9">
                  <c:v>Titiribi</c:v>
                </c:pt>
              </c:strCache>
            </c:strRef>
          </c:cat>
          <c:val>
            <c:numLit>
              <c:formatCode>General</c:formatCode>
              <c:ptCount val="1"/>
              <c:pt idx="0">
                <c:v>0</c:v>
              </c:pt>
            </c:numLit>
          </c:val>
        </c:ser>
        <c:ser>
          <c:idx val="2"/>
          <c:order val="2"/>
          <c:tx>
            <c:strRef>
              <c:f>Resumen!$E$88</c:f>
              <c:strCache>
                <c:ptCount val="1"/>
                <c:pt idx="0">
                  <c:v>Inservible</c:v>
                </c:pt>
              </c:strCache>
            </c:strRef>
          </c:tx>
          <c:cat>
            <c:strRef>
              <c:f>Resumen!$B$89:$B$98</c:f>
              <c:strCache>
                <c:ptCount val="10"/>
                <c:pt idx="0">
                  <c:v>Amaga</c:v>
                </c:pt>
                <c:pt idx="1">
                  <c:v>Angelopolis</c:v>
                </c:pt>
                <c:pt idx="2">
                  <c:v>Armenia</c:v>
                </c:pt>
                <c:pt idx="3">
                  <c:v>Caldas</c:v>
                </c:pt>
                <c:pt idx="4">
                  <c:v>Envigado</c:v>
                </c:pt>
                <c:pt idx="5">
                  <c:v>Heliconia</c:v>
                </c:pt>
                <c:pt idx="6">
                  <c:v>Itagui</c:v>
                </c:pt>
                <c:pt idx="7">
                  <c:v>La Estrella</c:v>
                </c:pt>
                <c:pt idx="8">
                  <c:v>Sabaneta</c:v>
                </c:pt>
                <c:pt idx="9">
                  <c:v>Titiribi</c:v>
                </c:pt>
              </c:strCache>
            </c:strRef>
          </c:cat>
          <c:val>
            <c:numRef>
              <c:f>Resumen!$D$89:$D$98</c:f>
              <c:numCache>
                <c:formatCode>#,##0</c:formatCode>
                <c:ptCount val="10"/>
                <c:pt idx="0">
                  <c:v>45.58</c:v>
                </c:pt>
                <c:pt idx="1">
                  <c:v>7.9</c:v>
                </c:pt>
                <c:pt idx="2">
                  <c:v>4.49</c:v>
                </c:pt>
                <c:pt idx="3">
                  <c:v>457.74799999999999</c:v>
                </c:pt>
                <c:pt idx="4">
                  <c:v>1182</c:v>
                </c:pt>
                <c:pt idx="5">
                  <c:v>11.04</c:v>
                </c:pt>
                <c:pt idx="6">
                  <c:v>627</c:v>
                </c:pt>
                <c:pt idx="7">
                  <c:v>268.11</c:v>
                </c:pt>
                <c:pt idx="8">
                  <c:v>125.2</c:v>
                </c:pt>
                <c:pt idx="9">
                  <c:v>27.88</c:v>
                </c:pt>
              </c:numCache>
            </c:numRef>
          </c:val>
        </c:ser>
        <c:dLbls/>
        <c:shape val="box"/>
        <c:axId val="105710336"/>
        <c:axId val="105712256"/>
        <c:axId val="0"/>
      </c:bar3DChart>
      <c:catAx>
        <c:axId val="105710336"/>
        <c:scaling>
          <c:orientation val="minMax"/>
        </c:scaling>
        <c:axPos val="b"/>
        <c:title>
          <c:tx>
            <c:rich>
              <a:bodyPr/>
              <a:lstStyle/>
              <a:p>
                <a:pPr>
                  <a:defRPr sz="1100" b="1" i="0" u="none" strike="noStrike" baseline="0">
                    <a:solidFill>
                      <a:srgbClr val="000000"/>
                    </a:solidFill>
                    <a:latin typeface="Calibri"/>
                    <a:ea typeface="Calibri"/>
                    <a:cs typeface="Calibri"/>
                  </a:defRPr>
                </a:pPr>
                <a:r>
                  <a:rPr lang="es-CO"/>
                  <a:t>Municipios de la Territorial</a:t>
                </a:r>
              </a:p>
            </c:rich>
          </c:tx>
        </c:title>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05712256"/>
        <c:crosses val="autoZero"/>
        <c:auto val="1"/>
        <c:lblAlgn val="ctr"/>
        <c:lblOffset val="100"/>
      </c:catAx>
      <c:valAx>
        <c:axId val="105712256"/>
        <c:scaling>
          <c:orientation val="minMax"/>
        </c:scaling>
        <c:axPos val="l"/>
        <c:majorGridlines/>
        <c:title>
          <c:tx>
            <c:rich>
              <a:bodyPr/>
              <a:lstStyle/>
              <a:p>
                <a:pPr>
                  <a:defRPr sz="1100" b="1" i="0" u="none" strike="noStrike" baseline="0">
                    <a:solidFill>
                      <a:srgbClr val="000000"/>
                    </a:solidFill>
                    <a:latin typeface="Calibri"/>
                    <a:ea typeface="Calibri"/>
                    <a:cs typeface="Calibri"/>
                  </a:defRPr>
                </a:pPr>
                <a:r>
                  <a:rPr lang="es-CO"/>
                  <a:t>Cantidad (Ton/Mes)</a:t>
                </a:r>
              </a:p>
            </c:rich>
          </c:tx>
          <c:layout>
            <c:manualLayout>
              <c:xMode val="edge"/>
              <c:yMode val="edge"/>
              <c:x val="4.8469390764356697E-2"/>
              <c:y val="0.18299404982754136"/>
            </c:manualLayout>
          </c:layout>
        </c:title>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5710336"/>
        <c:crosses val="autoZero"/>
        <c:crossBetween val="between"/>
      </c:valAx>
      <c:spPr>
        <a:noFill/>
        <a:ln w="25400">
          <a:noFill/>
        </a:ln>
      </c:spPr>
    </c:plotArea>
    <c:legend>
      <c:legendPos val="r"/>
      <c:layout>
        <c:manualLayout>
          <c:xMode val="edge"/>
          <c:yMode val="edge"/>
          <c:x val="0.85506317328311521"/>
          <c:y val="0.23778565637410509"/>
          <c:w val="0.12980995353108948"/>
          <c:h val="0.18934987838562076"/>
        </c:manualLayout>
      </c:layout>
      <c:txPr>
        <a:bodyPr/>
        <a:lstStyle/>
        <a:p>
          <a:pPr>
            <a:defRPr sz="920"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CO"/>
  <c:chart>
    <c:title>
      <c:tx>
        <c:rich>
          <a:bodyPr/>
          <a:lstStyle/>
          <a:p>
            <a:pPr>
              <a:defRPr sz="1400" b="1" i="0" u="none" strike="noStrike" baseline="0">
                <a:solidFill>
                  <a:srgbClr val="000000"/>
                </a:solidFill>
                <a:latin typeface="Calibri"/>
                <a:ea typeface="Calibri"/>
                <a:cs typeface="Calibri"/>
              </a:defRPr>
            </a:pPr>
            <a:r>
              <a:rPr lang="es-CO"/>
              <a:t>Cantidad de Residuos Generados en la Territorial Aburra Norte</a:t>
            </a:r>
          </a:p>
        </c:rich>
      </c:tx>
      <c:layout>
        <c:manualLayout>
          <c:xMode val="edge"/>
          <c:yMode val="edge"/>
          <c:x val="0.15140229608703509"/>
          <c:y val="0.82822655524605349"/>
        </c:manualLayout>
      </c:layout>
      <c:overlay val="1"/>
    </c:title>
    <c:view3D>
      <c:depthPercent val="100"/>
      <c:rAngAx val="1"/>
    </c:view3D>
    <c:plotArea>
      <c:layout>
        <c:manualLayout>
          <c:layoutTarget val="inner"/>
          <c:xMode val="edge"/>
          <c:yMode val="edge"/>
          <c:x val="0.15350974040417556"/>
          <c:y val="6.8678671433480304E-2"/>
          <c:w val="0.6799375578823067"/>
          <c:h val="0.54631690537289956"/>
        </c:manualLayout>
      </c:layout>
      <c:bar3DChart>
        <c:barDir val="col"/>
        <c:grouping val="clustered"/>
        <c:ser>
          <c:idx val="0"/>
          <c:order val="0"/>
          <c:tx>
            <c:strRef>
              <c:f>Resumen!$C$110</c:f>
              <c:strCache>
                <c:ptCount val="1"/>
                <c:pt idx="0">
                  <c:v>Orgánico</c:v>
                </c:pt>
              </c:strCache>
            </c:strRef>
          </c:tx>
          <c:cat>
            <c:strRef>
              <c:f>Resumen!$B$111:$B$115</c:f>
              <c:strCache>
                <c:ptCount val="5"/>
                <c:pt idx="0">
                  <c:v>Barbosa</c:v>
                </c:pt>
                <c:pt idx="1">
                  <c:v>Bello</c:v>
                </c:pt>
                <c:pt idx="2">
                  <c:v>Copacabana</c:v>
                </c:pt>
                <c:pt idx="3">
                  <c:v>Girardota</c:v>
                </c:pt>
                <c:pt idx="4">
                  <c:v>Medellín</c:v>
                </c:pt>
              </c:strCache>
            </c:strRef>
          </c:cat>
          <c:val>
            <c:numRef>
              <c:f>Resumen!$C$111:$C$115</c:f>
              <c:numCache>
                <c:formatCode>#,##0</c:formatCode>
                <c:ptCount val="5"/>
                <c:pt idx="0">
                  <c:v>183.74</c:v>
                </c:pt>
                <c:pt idx="1">
                  <c:v>2861.63112</c:v>
                </c:pt>
                <c:pt idx="2">
                  <c:v>290.87484000000001</c:v>
                </c:pt>
                <c:pt idx="3">
                  <c:v>181.78614000000002</c:v>
                </c:pt>
                <c:pt idx="4">
                  <c:v>27191.17</c:v>
                </c:pt>
              </c:numCache>
            </c:numRef>
          </c:val>
        </c:ser>
        <c:ser>
          <c:idx val="1"/>
          <c:order val="1"/>
          <c:tx>
            <c:strRef>
              <c:f>Resumen!$D$110</c:f>
              <c:strCache>
                <c:ptCount val="1"/>
                <c:pt idx="0">
                  <c:v>Inorgánico</c:v>
                </c:pt>
              </c:strCache>
            </c:strRef>
          </c:tx>
          <c:cat>
            <c:strRef>
              <c:f>Resumen!$B$111:$B$115</c:f>
              <c:strCache>
                <c:ptCount val="5"/>
                <c:pt idx="0">
                  <c:v>Barbosa</c:v>
                </c:pt>
                <c:pt idx="1">
                  <c:v>Bello</c:v>
                </c:pt>
                <c:pt idx="2">
                  <c:v>Copacabana</c:v>
                </c:pt>
                <c:pt idx="3">
                  <c:v>Girardota</c:v>
                </c:pt>
                <c:pt idx="4">
                  <c:v>Medellín</c:v>
                </c:pt>
              </c:strCache>
            </c:strRef>
          </c:cat>
          <c:val>
            <c:numLit>
              <c:formatCode>General</c:formatCode>
              <c:ptCount val="1"/>
              <c:pt idx="0">
                <c:v>0</c:v>
              </c:pt>
            </c:numLit>
          </c:val>
        </c:ser>
        <c:ser>
          <c:idx val="2"/>
          <c:order val="2"/>
          <c:tx>
            <c:strRef>
              <c:f>Resumen!$E$110</c:f>
              <c:strCache>
                <c:ptCount val="1"/>
                <c:pt idx="0">
                  <c:v>Inservible</c:v>
                </c:pt>
              </c:strCache>
            </c:strRef>
          </c:tx>
          <c:cat>
            <c:strRef>
              <c:f>Resumen!$B$111:$B$115</c:f>
              <c:strCache>
                <c:ptCount val="5"/>
                <c:pt idx="0">
                  <c:v>Barbosa</c:v>
                </c:pt>
                <c:pt idx="1">
                  <c:v>Bello</c:v>
                </c:pt>
                <c:pt idx="2">
                  <c:v>Copacabana</c:v>
                </c:pt>
                <c:pt idx="3">
                  <c:v>Girardota</c:v>
                </c:pt>
                <c:pt idx="4">
                  <c:v>Medellín</c:v>
                </c:pt>
              </c:strCache>
            </c:strRef>
          </c:cat>
          <c:val>
            <c:numRef>
              <c:f>Resumen!$D$111:$D$115</c:f>
              <c:numCache>
                <c:formatCode>#,##0</c:formatCode>
                <c:ptCount val="5"/>
                <c:pt idx="0">
                  <c:v>45.6</c:v>
                </c:pt>
                <c:pt idx="1">
                  <c:v>1036.3492799999999</c:v>
                </c:pt>
                <c:pt idx="2">
                  <c:v>135.31752</c:v>
                </c:pt>
                <c:pt idx="3">
                  <c:v>126.12915000000001</c:v>
                </c:pt>
                <c:pt idx="4">
                  <c:v>7280.06</c:v>
                </c:pt>
              </c:numCache>
            </c:numRef>
          </c:val>
        </c:ser>
        <c:dLbls/>
        <c:shape val="box"/>
        <c:axId val="105871232"/>
        <c:axId val="105779200"/>
        <c:axId val="0"/>
      </c:bar3DChart>
      <c:catAx>
        <c:axId val="105871232"/>
        <c:scaling>
          <c:orientation val="minMax"/>
        </c:scaling>
        <c:axPos val="b"/>
        <c:title>
          <c:tx>
            <c:rich>
              <a:bodyPr/>
              <a:lstStyle/>
              <a:p>
                <a:pPr>
                  <a:defRPr sz="1100" b="1" i="0" u="none" strike="noStrike" baseline="0">
                    <a:solidFill>
                      <a:srgbClr val="000000"/>
                    </a:solidFill>
                    <a:latin typeface="Calibri"/>
                    <a:ea typeface="Calibri"/>
                    <a:cs typeface="Calibri"/>
                  </a:defRPr>
                </a:pPr>
                <a:r>
                  <a:rPr lang="es-CO"/>
                  <a:t>Municipios de la Territorial</a:t>
                </a:r>
              </a:p>
            </c:rich>
          </c:tx>
          <c:layout>
            <c:manualLayout>
              <c:xMode val="edge"/>
              <c:yMode val="edge"/>
              <c:x val="0.34741295506000697"/>
              <c:y val="0.7272864986584201"/>
            </c:manualLayout>
          </c:layout>
        </c:title>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5779200"/>
        <c:crosses val="autoZero"/>
        <c:auto val="1"/>
        <c:lblAlgn val="ctr"/>
        <c:lblOffset val="100"/>
      </c:catAx>
      <c:valAx>
        <c:axId val="105779200"/>
        <c:scaling>
          <c:orientation val="minMax"/>
        </c:scaling>
        <c:axPos val="l"/>
        <c:majorGridlines/>
        <c:title>
          <c:tx>
            <c:rich>
              <a:bodyPr/>
              <a:lstStyle/>
              <a:p>
                <a:pPr>
                  <a:defRPr sz="1100" b="1" i="0" u="none" strike="noStrike" baseline="0">
                    <a:solidFill>
                      <a:srgbClr val="000000"/>
                    </a:solidFill>
                    <a:latin typeface="Calibri"/>
                    <a:ea typeface="Calibri"/>
                    <a:cs typeface="Calibri"/>
                  </a:defRPr>
                </a:pPr>
                <a:r>
                  <a:rPr lang="es-CO"/>
                  <a:t>Cantidad  (Ton/Mes)</a:t>
                </a:r>
              </a:p>
            </c:rich>
          </c:tx>
          <c:layout>
            <c:manualLayout>
              <c:xMode val="edge"/>
              <c:yMode val="edge"/>
              <c:x val="4.1991544950011055E-2"/>
              <c:y val="0.17153744361342033"/>
            </c:manualLayout>
          </c:layout>
        </c:title>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5871232"/>
        <c:crosses val="autoZero"/>
        <c:crossBetween val="between"/>
      </c:valAx>
      <c:spPr>
        <a:noFill/>
        <a:ln w="25400">
          <a:noFill/>
        </a:ln>
      </c:spPr>
    </c:plotArea>
    <c:legend>
      <c:legendPos val="r"/>
      <c:layout>
        <c:manualLayout>
          <c:xMode val="edge"/>
          <c:yMode val="edge"/>
          <c:x val="0.84988287151129005"/>
          <c:y val="0.13185006470291488"/>
          <c:w val="0.12340942878323419"/>
          <c:h val="0.20148092908999191"/>
        </c:manualLayout>
      </c:layout>
      <c:txPr>
        <a:bodyPr/>
        <a:lstStyle/>
        <a:p>
          <a:pPr>
            <a:defRPr sz="920"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CO"/>
  <c:chart>
    <c:title>
      <c:tx>
        <c:rich>
          <a:bodyPr/>
          <a:lstStyle/>
          <a:p>
            <a:pPr>
              <a:defRPr sz="1400" b="1" i="0" u="none" strike="noStrike" baseline="0">
                <a:solidFill>
                  <a:srgbClr val="000000"/>
                </a:solidFill>
                <a:latin typeface="Calibri"/>
                <a:ea typeface="Calibri"/>
                <a:cs typeface="Calibri"/>
              </a:defRPr>
            </a:pPr>
            <a:r>
              <a:rPr lang="es-CO"/>
              <a:t>Cantidad de Residuos Generados en la Territorial Cartama</a:t>
            </a:r>
          </a:p>
        </c:rich>
      </c:tx>
      <c:layout>
        <c:manualLayout>
          <c:xMode val="edge"/>
          <c:yMode val="edge"/>
          <c:x val="0.18365683300082244"/>
          <c:y val="0.88525957332256544"/>
        </c:manualLayout>
      </c:layout>
      <c:overlay val="1"/>
    </c:title>
    <c:view3D>
      <c:depthPercent val="100"/>
      <c:rAngAx val="1"/>
    </c:view3D>
    <c:plotArea>
      <c:layout>
        <c:manualLayout>
          <c:layoutTarget val="inner"/>
          <c:xMode val="edge"/>
          <c:yMode val="edge"/>
          <c:x val="0.15659109071953367"/>
          <c:y val="4.1120443277923566E-2"/>
          <c:w val="0.7093140559902964"/>
          <c:h val="0.57800933216681405"/>
        </c:manualLayout>
      </c:layout>
      <c:bar3DChart>
        <c:barDir val="col"/>
        <c:grouping val="clustered"/>
        <c:ser>
          <c:idx val="0"/>
          <c:order val="0"/>
          <c:tx>
            <c:strRef>
              <c:f>Resumen!$C$128</c:f>
              <c:strCache>
                <c:ptCount val="1"/>
                <c:pt idx="0">
                  <c:v>Orgánico</c:v>
                </c:pt>
              </c:strCache>
            </c:strRef>
          </c:tx>
          <c:cat>
            <c:strRef>
              <c:f>Resumen!$B$129:$B$139</c:f>
              <c:strCache>
                <c:ptCount val="11"/>
                <c:pt idx="0">
                  <c:v>Caramanta</c:v>
                </c:pt>
                <c:pt idx="1">
                  <c:v>Fredonia</c:v>
                </c:pt>
                <c:pt idx="2">
                  <c:v>Jericó</c:v>
                </c:pt>
                <c:pt idx="3">
                  <c:v>La Pintada</c:v>
                </c:pt>
                <c:pt idx="4">
                  <c:v>Montebello</c:v>
                </c:pt>
                <c:pt idx="5">
                  <c:v>Pueblorrico</c:v>
                </c:pt>
                <c:pt idx="6">
                  <c:v>Santa Bárbara</c:v>
                </c:pt>
                <c:pt idx="7">
                  <c:v>Támesis</c:v>
                </c:pt>
                <c:pt idx="8">
                  <c:v>Tarso</c:v>
                </c:pt>
                <c:pt idx="9">
                  <c:v>Valparaiso</c:v>
                </c:pt>
                <c:pt idx="10">
                  <c:v>Venecia</c:v>
                </c:pt>
              </c:strCache>
            </c:strRef>
          </c:cat>
          <c:val>
            <c:numRef>
              <c:f>Resumen!$C$129:$C$139</c:f>
              <c:numCache>
                <c:formatCode>General</c:formatCode>
                <c:ptCount val="11"/>
                <c:pt idx="0">
                  <c:v>19.04</c:v>
                </c:pt>
                <c:pt idx="1">
                  <c:v>109.98</c:v>
                </c:pt>
                <c:pt idx="2">
                  <c:v>44</c:v>
                </c:pt>
                <c:pt idx="3">
                  <c:v>67.7</c:v>
                </c:pt>
                <c:pt idx="4">
                  <c:v>8</c:v>
                </c:pt>
                <c:pt idx="5">
                  <c:v>37.4</c:v>
                </c:pt>
                <c:pt idx="6">
                  <c:v>98</c:v>
                </c:pt>
                <c:pt idx="7">
                  <c:v>107.03</c:v>
                </c:pt>
                <c:pt idx="8">
                  <c:v>29.28</c:v>
                </c:pt>
                <c:pt idx="9">
                  <c:v>39.299999999999997</c:v>
                </c:pt>
                <c:pt idx="10">
                  <c:v>62</c:v>
                </c:pt>
              </c:numCache>
            </c:numRef>
          </c:val>
        </c:ser>
        <c:ser>
          <c:idx val="1"/>
          <c:order val="1"/>
          <c:tx>
            <c:strRef>
              <c:f>Resumen!$D$128</c:f>
              <c:strCache>
                <c:ptCount val="1"/>
                <c:pt idx="0">
                  <c:v>Inorgánico</c:v>
                </c:pt>
              </c:strCache>
            </c:strRef>
          </c:tx>
          <c:cat>
            <c:strRef>
              <c:f>Resumen!$B$129:$B$139</c:f>
              <c:strCache>
                <c:ptCount val="11"/>
                <c:pt idx="0">
                  <c:v>Caramanta</c:v>
                </c:pt>
                <c:pt idx="1">
                  <c:v>Fredonia</c:v>
                </c:pt>
                <c:pt idx="2">
                  <c:v>Jericó</c:v>
                </c:pt>
                <c:pt idx="3">
                  <c:v>La Pintada</c:v>
                </c:pt>
                <c:pt idx="4">
                  <c:v>Montebello</c:v>
                </c:pt>
                <c:pt idx="5">
                  <c:v>Pueblorrico</c:v>
                </c:pt>
                <c:pt idx="6">
                  <c:v>Santa Bárbara</c:v>
                </c:pt>
                <c:pt idx="7">
                  <c:v>Támesis</c:v>
                </c:pt>
                <c:pt idx="8">
                  <c:v>Tarso</c:v>
                </c:pt>
                <c:pt idx="9">
                  <c:v>Valparaiso</c:v>
                </c:pt>
                <c:pt idx="10">
                  <c:v>Venecia</c:v>
                </c:pt>
              </c:strCache>
            </c:strRef>
          </c:cat>
          <c:val>
            <c:numLit>
              <c:formatCode>General</c:formatCode>
              <c:ptCount val="1"/>
              <c:pt idx="0">
                <c:v>0</c:v>
              </c:pt>
            </c:numLit>
          </c:val>
        </c:ser>
        <c:ser>
          <c:idx val="2"/>
          <c:order val="2"/>
          <c:tx>
            <c:strRef>
              <c:f>Resumen!$E$128</c:f>
              <c:strCache>
                <c:ptCount val="1"/>
                <c:pt idx="0">
                  <c:v>Inservible</c:v>
                </c:pt>
              </c:strCache>
            </c:strRef>
          </c:tx>
          <c:cat>
            <c:strRef>
              <c:f>Resumen!$B$129:$B$139</c:f>
              <c:strCache>
                <c:ptCount val="11"/>
                <c:pt idx="0">
                  <c:v>Caramanta</c:v>
                </c:pt>
                <c:pt idx="1">
                  <c:v>Fredonia</c:v>
                </c:pt>
                <c:pt idx="2">
                  <c:v>Jericó</c:v>
                </c:pt>
                <c:pt idx="3">
                  <c:v>La Pintada</c:v>
                </c:pt>
                <c:pt idx="4">
                  <c:v>Montebello</c:v>
                </c:pt>
                <c:pt idx="5">
                  <c:v>Pueblorrico</c:v>
                </c:pt>
                <c:pt idx="6">
                  <c:v>Santa Bárbara</c:v>
                </c:pt>
                <c:pt idx="7">
                  <c:v>Támesis</c:v>
                </c:pt>
                <c:pt idx="8">
                  <c:v>Tarso</c:v>
                </c:pt>
                <c:pt idx="9">
                  <c:v>Valparaiso</c:v>
                </c:pt>
                <c:pt idx="10">
                  <c:v>Venecia</c:v>
                </c:pt>
              </c:strCache>
            </c:strRef>
          </c:cat>
          <c:val>
            <c:numRef>
              <c:f>Resumen!$D$129:$D$139</c:f>
              <c:numCache>
                <c:formatCode>General</c:formatCode>
                <c:ptCount val="11"/>
                <c:pt idx="0">
                  <c:v>11.75</c:v>
                </c:pt>
                <c:pt idx="1">
                  <c:v>37.1</c:v>
                </c:pt>
                <c:pt idx="2">
                  <c:v>15</c:v>
                </c:pt>
                <c:pt idx="3">
                  <c:v>8.4</c:v>
                </c:pt>
                <c:pt idx="4">
                  <c:v>6</c:v>
                </c:pt>
                <c:pt idx="5">
                  <c:v>9.52</c:v>
                </c:pt>
                <c:pt idx="6">
                  <c:v>15</c:v>
                </c:pt>
                <c:pt idx="7">
                  <c:v>13</c:v>
                </c:pt>
                <c:pt idx="8">
                  <c:v>13.152000000000001</c:v>
                </c:pt>
                <c:pt idx="9">
                  <c:v>13.754999999999999</c:v>
                </c:pt>
                <c:pt idx="10">
                  <c:v>30</c:v>
                </c:pt>
              </c:numCache>
            </c:numRef>
          </c:val>
        </c:ser>
        <c:dLbls/>
        <c:shape val="box"/>
        <c:axId val="105909248"/>
        <c:axId val="105915520"/>
        <c:axId val="0"/>
      </c:bar3DChart>
      <c:catAx>
        <c:axId val="105909248"/>
        <c:scaling>
          <c:orientation val="minMax"/>
        </c:scaling>
        <c:axPos val="b"/>
        <c:title>
          <c:tx>
            <c:rich>
              <a:bodyPr/>
              <a:lstStyle/>
              <a:p>
                <a:pPr>
                  <a:defRPr sz="1100" b="1" i="0" u="none" strike="noStrike" baseline="0">
                    <a:solidFill>
                      <a:srgbClr val="000000"/>
                    </a:solidFill>
                    <a:latin typeface="Calibri"/>
                    <a:ea typeface="Calibri"/>
                    <a:cs typeface="Calibri"/>
                  </a:defRPr>
                </a:pPr>
                <a:r>
                  <a:rPr lang="es-CO"/>
                  <a:t>Municipios de la Territorial</a:t>
                </a:r>
              </a:p>
            </c:rich>
          </c:tx>
        </c:title>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05915520"/>
        <c:crosses val="autoZero"/>
        <c:auto val="1"/>
        <c:lblAlgn val="ctr"/>
        <c:lblOffset val="100"/>
      </c:catAx>
      <c:valAx>
        <c:axId val="105915520"/>
        <c:scaling>
          <c:orientation val="minMax"/>
        </c:scaling>
        <c:axPos val="l"/>
        <c:majorGridlines/>
        <c:title>
          <c:tx>
            <c:rich>
              <a:bodyPr/>
              <a:lstStyle/>
              <a:p>
                <a:pPr>
                  <a:defRPr sz="1100" b="1" i="0" u="none" strike="noStrike" baseline="0">
                    <a:solidFill>
                      <a:srgbClr val="000000"/>
                    </a:solidFill>
                    <a:latin typeface="Calibri"/>
                    <a:ea typeface="Calibri"/>
                    <a:cs typeface="Calibri"/>
                  </a:defRPr>
                </a:pPr>
                <a:r>
                  <a:rPr lang="es-CO"/>
                  <a:t>Cantidad  (Ton/Mes)</a:t>
                </a:r>
              </a:p>
            </c:rich>
          </c:tx>
        </c:title>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5909248"/>
        <c:crosses val="autoZero"/>
        <c:crossBetween val="between"/>
      </c:valAx>
      <c:spPr>
        <a:noFill/>
        <a:ln w="25400">
          <a:noFill/>
        </a:ln>
      </c:spPr>
    </c:plotArea>
    <c:legend>
      <c:legendPos val="r"/>
      <c:txPr>
        <a:bodyPr/>
        <a:lstStyle/>
        <a:p>
          <a:pPr>
            <a:defRPr sz="920"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CO"/>
  <c:chart>
    <c:title>
      <c:tx>
        <c:rich>
          <a:bodyPr/>
          <a:lstStyle/>
          <a:p>
            <a:pPr>
              <a:defRPr sz="1400" b="1" i="0" u="none" strike="noStrike" baseline="0">
                <a:solidFill>
                  <a:srgbClr val="000000"/>
                </a:solidFill>
                <a:latin typeface="Calibri"/>
                <a:ea typeface="Calibri"/>
                <a:cs typeface="Calibri"/>
              </a:defRPr>
            </a:pPr>
            <a:r>
              <a:rPr lang="es-CO"/>
              <a:t>Cantidad de Residuos  Generados en la territorial Citara</a:t>
            </a:r>
          </a:p>
        </c:rich>
      </c:tx>
      <c:layout>
        <c:manualLayout>
          <c:xMode val="edge"/>
          <c:yMode val="edge"/>
          <c:x val="0.18604412980487539"/>
          <c:y val="0.87136150234741783"/>
        </c:manualLayout>
      </c:layout>
      <c:overlay val="1"/>
    </c:title>
    <c:view3D>
      <c:depthPercent val="100"/>
      <c:rAngAx val="1"/>
    </c:view3D>
    <c:plotArea>
      <c:layout>
        <c:manualLayout>
          <c:layoutTarget val="inner"/>
          <c:xMode val="edge"/>
          <c:yMode val="edge"/>
          <c:x val="0.16642988433785239"/>
          <c:y val="2.2920261727847401E-2"/>
          <c:w val="0.7241659375911359"/>
          <c:h val="0.53062969945658456"/>
        </c:manualLayout>
      </c:layout>
      <c:bar3DChart>
        <c:barDir val="col"/>
        <c:grouping val="clustered"/>
        <c:ser>
          <c:idx val="0"/>
          <c:order val="0"/>
          <c:tx>
            <c:strRef>
              <c:f>Resumen!$C$150</c:f>
              <c:strCache>
                <c:ptCount val="1"/>
                <c:pt idx="0">
                  <c:v>Orgánico</c:v>
                </c:pt>
              </c:strCache>
            </c:strRef>
          </c:tx>
          <c:cat>
            <c:strRef>
              <c:f>Resumen!$B$151:$B$158</c:f>
              <c:strCache>
                <c:ptCount val="8"/>
                <c:pt idx="0">
                  <c:v>Andes</c:v>
                </c:pt>
                <c:pt idx="1">
                  <c:v>Betania</c:v>
                </c:pt>
                <c:pt idx="2">
                  <c:v>Betulia</c:v>
                </c:pt>
                <c:pt idx="3">
                  <c:v>Ciudad Bolivar</c:v>
                </c:pt>
                <c:pt idx="4">
                  <c:v>Concordia</c:v>
                </c:pt>
                <c:pt idx="5">
                  <c:v>Hispania</c:v>
                </c:pt>
                <c:pt idx="6">
                  <c:v>Jardín</c:v>
                </c:pt>
                <c:pt idx="7">
                  <c:v>Salgar</c:v>
                </c:pt>
              </c:strCache>
            </c:strRef>
          </c:cat>
          <c:val>
            <c:numRef>
              <c:f>Resumen!$C$151:$C$158</c:f>
              <c:numCache>
                <c:formatCode>General</c:formatCode>
                <c:ptCount val="8"/>
                <c:pt idx="0">
                  <c:v>138.18</c:v>
                </c:pt>
                <c:pt idx="1">
                  <c:v>41.6</c:v>
                </c:pt>
                <c:pt idx="2">
                  <c:v>53.5</c:v>
                </c:pt>
                <c:pt idx="3">
                  <c:v>186.05</c:v>
                </c:pt>
                <c:pt idx="4">
                  <c:v>62.2</c:v>
                </c:pt>
                <c:pt idx="5">
                  <c:v>26.5</c:v>
                </c:pt>
                <c:pt idx="6">
                  <c:v>40</c:v>
                </c:pt>
                <c:pt idx="7">
                  <c:v>69.180000000000007</c:v>
                </c:pt>
              </c:numCache>
            </c:numRef>
          </c:val>
        </c:ser>
        <c:ser>
          <c:idx val="1"/>
          <c:order val="1"/>
          <c:tx>
            <c:strRef>
              <c:f>Resumen!$D$150</c:f>
              <c:strCache>
                <c:ptCount val="1"/>
                <c:pt idx="0">
                  <c:v>Inorgánico</c:v>
                </c:pt>
              </c:strCache>
            </c:strRef>
          </c:tx>
          <c:cat>
            <c:strRef>
              <c:f>Resumen!$B$151:$B$158</c:f>
              <c:strCache>
                <c:ptCount val="8"/>
                <c:pt idx="0">
                  <c:v>Andes</c:v>
                </c:pt>
                <c:pt idx="1">
                  <c:v>Betania</c:v>
                </c:pt>
                <c:pt idx="2">
                  <c:v>Betulia</c:v>
                </c:pt>
                <c:pt idx="3">
                  <c:v>Ciudad Bolivar</c:v>
                </c:pt>
                <c:pt idx="4">
                  <c:v>Concordia</c:v>
                </c:pt>
                <c:pt idx="5">
                  <c:v>Hispania</c:v>
                </c:pt>
                <c:pt idx="6">
                  <c:v>Jardín</c:v>
                </c:pt>
                <c:pt idx="7">
                  <c:v>Salgar</c:v>
                </c:pt>
              </c:strCache>
            </c:strRef>
          </c:cat>
          <c:val>
            <c:numLit>
              <c:formatCode>General</c:formatCode>
              <c:ptCount val="1"/>
              <c:pt idx="0">
                <c:v>0</c:v>
              </c:pt>
            </c:numLit>
          </c:val>
        </c:ser>
        <c:ser>
          <c:idx val="2"/>
          <c:order val="2"/>
          <c:tx>
            <c:strRef>
              <c:f>Resumen!$E$150</c:f>
              <c:strCache>
                <c:ptCount val="1"/>
                <c:pt idx="0">
                  <c:v>Inservible</c:v>
                </c:pt>
              </c:strCache>
            </c:strRef>
          </c:tx>
          <c:cat>
            <c:strRef>
              <c:f>Resumen!$B$151:$B$158</c:f>
              <c:strCache>
                <c:ptCount val="8"/>
                <c:pt idx="0">
                  <c:v>Andes</c:v>
                </c:pt>
                <c:pt idx="1">
                  <c:v>Betania</c:v>
                </c:pt>
                <c:pt idx="2">
                  <c:v>Betulia</c:v>
                </c:pt>
                <c:pt idx="3">
                  <c:v>Ciudad Bolivar</c:v>
                </c:pt>
                <c:pt idx="4">
                  <c:v>Concordia</c:v>
                </c:pt>
                <c:pt idx="5">
                  <c:v>Hispania</c:v>
                </c:pt>
                <c:pt idx="6">
                  <c:v>Jardín</c:v>
                </c:pt>
                <c:pt idx="7">
                  <c:v>Salgar</c:v>
                </c:pt>
              </c:strCache>
            </c:strRef>
          </c:cat>
          <c:val>
            <c:numRef>
              <c:f>Resumen!$D$151:$D$158</c:f>
              <c:numCache>
                <c:formatCode>General</c:formatCode>
                <c:ptCount val="8"/>
                <c:pt idx="0">
                  <c:v>9.58</c:v>
                </c:pt>
                <c:pt idx="1">
                  <c:v>16</c:v>
                </c:pt>
                <c:pt idx="2">
                  <c:v>8.26</c:v>
                </c:pt>
                <c:pt idx="3">
                  <c:v>73.099999999999994</c:v>
                </c:pt>
                <c:pt idx="4">
                  <c:v>60</c:v>
                </c:pt>
                <c:pt idx="5">
                  <c:v>17</c:v>
                </c:pt>
                <c:pt idx="6">
                  <c:v>10.65</c:v>
                </c:pt>
                <c:pt idx="7">
                  <c:v>21.18</c:v>
                </c:pt>
              </c:numCache>
            </c:numRef>
          </c:val>
        </c:ser>
        <c:dLbls/>
        <c:shape val="box"/>
        <c:axId val="105955712"/>
        <c:axId val="105957632"/>
        <c:axId val="0"/>
      </c:bar3DChart>
      <c:catAx>
        <c:axId val="105955712"/>
        <c:scaling>
          <c:orientation val="minMax"/>
        </c:scaling>
        <c:axPos val="b"/>
        <c:title>
          <c:tx>
            <c:rich>
              <a:bodyPr/>
              <a:lstStyle/>
              <a:p>
                <a:pPr>
                  <a:defRPr sz="1000" b="1" i="0" u="none" strike="noStrike" baseline="0">
                    <a:solidFill>
                      <a:srgbClr val="000000"/>
                    </a:solidFill>
                    <a:latin typeface="Calibri"/>
                    <a:ea typeface="Calibri"/>
                    <a:cs typeface="Calibri"/>
                  </a:defRPr>
                </a:pPr>
                <a:r>
                  <a:rPr lang="es-CO"/>
                  <a:t>Municipios de la Territorial</a:t>
                </a:r>
              </a:p>
            </c:rich>
          </c:tx>
        </c:title>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05957632"/>
        <c:crosses val="autoZero"/>
        <c:auto val="1"/>
        <c:lblAlgn val="ctr"/>
        <c:lblOffset val="100"/>
      </c:catAx>
      <c:valAx>
        <c:axId val="105957632"/>
        <c:scaling>
          <c:orientation val="minMax"/>
        </c:scaling>
        <c:axPos val="l"/>
        <c:majorGridlines/>
        <c:title>
          <c:tx>
            <c:rich>
              <a:bodyPr/>
              <a:lstStyle/>
              <a:p>
                <a:pPr>
                  <a:defRPr sz="1100" b="1" i="0" u="none" strike="noStrike" baseline="0">
                    <a:solidFill>
                      <a:srgbClr val="000000"/>
                    </a:solidFill>
                    <a:latin typeface="Calibri"/>
                    <a:ea typeface="Calibri"/>
                    <a:cs typeface="Calibri"/>
                  </a:defRPr>
                </a:pPr>
                <a:r>
                  <a:rPr lang="es-CO"/>
                  <a:t>Cantidad (Ton / Mes)</a:t>
                </a:r>
              </a:p>
            </c:rich>
          </c:tx>
          <c:layout>
            <c:manualLayout>
              <c:xMode val="edge"/>
              <c:yMode val="edge"/>
              <c:x val="5.2502909613362563E-2"/>
              <c:y val="0.15113999482459073"/>
            </c:manualLayout>
          </c:layout>
        </c:title>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5955712"/>
        <c:crosses val="autoZero"/>
        <c:crossBetween val="between"/>
      </c:valAx>
      <c:spPr>
        <a:noFill/>
        <a:ln w="25400">
          <a:noFill/>
        </a:ln>
      </c:spPr>
    </c:plotArea>
    <c:legend>
      <c:legendPos val="r"/>
      <c:txPr>
        <a:bodyPr/>
        <a:lstStyle/>
        <a:p>
          <a:pPr>
            <a:defRPr sz="920"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CO"/>
  <c:chart>
    <c:title>
      <c:tx>
        <c:rich>
          <a:bodyPr/>
          <a:lstStyle/>
          <a:p>
            <a:pPr>
              <a:defRPr sz="1400" b="1" i="0" u="none" strike="noStrike" baseline="0">
                <a:solidFill>
                  <a:srgbClr val="000000"/>
                </a:solidFill>
                <a:latin typeface="Calibri"/>
                <a:ea typeface="Calibri"/>
                <a:cs typeface="Calibri"/>
              </a:defRPr>
            </a:pPr>
            <a:r>
              <a:rPr lang="es-CO"/>
              <a:t>Cantidad de Residuos Generados en la territorial Hevéxicos</a:t>
            </a:r>
          </a:p>
        </c:rich>
      </c:tx>
      <c:layout>
        <c:manualLayout>
          <c:xMode val="edge"/>
          <c:yMode val="edge"/>
          <c:x val="0.18070165968449181"/>
          <c:y val="0.87967637540453103"/>
        </c:manualLayout>
      </c:layout>
      <c:overlay val="1"/>
    </c:title>
    <c:view3D>
      <c:depthPercent val="100"/>
      <c:rAngAx val="1"/>
    </c:view3D>
    <c:plotArea>
      <c:layout>
        <c:manualLayout>
          <c:layoutTarget val="inner"/>
          <c:xMode val="edge"/>
          <c:yMode val="edge"/>
          <c:x val="0.11133029423953586"/>
          <c:y val="4.0226520597968725E-2"/>
          <c:w val="0.76506983995421662"/>
          <c:h val="0.52720816451341668"/>
        </c:manualLayout>
      </c:layout>
      <c:bar3DChart>
        <c:barDir val="col"/>
        <c:grouping val="clustered"/>
        <c:ser>
          <c:idx val="0"/>
          <c:order val="0"/>
          <c:tx>
            <c:strRef>
              <c:f>Resumen!$C$169</c:f>
              <c:strCache>
                <c:ptCount val="1"/>
                <c:pt idx="0">
                  <c:v>Orgánico</c:v>
                </c:pt>
              </c:strCache>
            </c:strRef>
          </c:tx>
          <c:cat>
            <c:strRef>
              <c:f>Resumen!$B$170:$B$179</c:f>
              <c:strCache>
                <c:ptCount val="10"/>
                <c:pt idx="0">
                  <c:v>Anzá</c:v>
                </c:pt>
                <c:pt idx="1">
                  <c:v>Buriticá</c:v>
                </c:pt>
                <c:pt idx="2">
                  <c:v>Caicedo</c:v>
                </c:pt>
                <c:pt idx="3">
                  <c:v>Ebéjico</c:v>
                </c:pt>
                <c:pt idx="4">
                  <c:v>LIborina</c:v>
                </c:pt>
                <c:pt idx="5">
                  <c:v>Olaya</c:v>
                </c:pt>
                <c:pt idx="6">
                  <c:v>Sabanalarga</c:v>
                </c:pt>
                <c:pt idx="7">
                  <c:v>San Jerónimo</c:v>
                </c:pt>
                <c:pt idx="8">
                  <c:v>Santa Fé de Antioquia</c:v>
                </c:pt>
                <c:pt idx="9">
                  <c:v>Sopetrán</c:v>
                </c:pt>
              </c:strCache>
            </c:strRef>
          </c:cat>
          <c:val>
            <c:numRef>
              <c:f>Resumen!$C$170:$C$179</c:f>
              <c:numCache>
                <c:formatCode>#,##0</c:formatCode>
                <c:ptCount val="10"/>
                <c:pt idx="0">
                  <c:v>12.18</c:v>
                </c:pt>
                <c:pt idx="1">
                  <c:v>25.11</c:v>
                </c:pt>
                <c:pt idx="2">
                  <c:v>17.600000000000001</c:v>
                </c:pt>
                <c:pt idx="3">
                  <c:v>14.62</c:v>
                </c:pt>
                <c:pt idx="4">
                  <c:v>32.14</c:v>
                </c:pt>
                <c:pt idx="5">
                  <c:v>14.16</c:v>
                </c:pt>
                <c:pt idx="6">
                  <c:v>15.4</c:v>
                </c:pt>
                <c:pt idx="7">
                  <c:v>122</c:v>
                </c:pt>
                <c:pt idx="8">
                  <c:v>135.80000000000001</c:v>
                </c:pt>
                <c:pt idx="9">
                  <c:v>72.44</c:v>
                </c:pt>
              </c:numCache>
            </c:numRef>
          </c:val>
        </c:ser>
        <c:ser>
          <c:idx val="1"/>
          <c:order val="1"/>
          <c:tx>
            <c:strRef>
              <c:f>Resumen!$D$169</c:f>
              <c:strCache>
                <c:ptCount val="1"/>
                <c:pt idx="0">
                  <c:v>Inorgánico</c:v>
                </c:pt>
              </c:strCache>
            </c:strRef>
          </c:tx>
          <c:cat>
            <c:strRef>
              <c:f>Resumen!$B$170:$B$179</c:f>
              <c:strCache>
                <c:ptCount val="10"/>
                <c:pt idx="0">
                  <c:v>Anzá</c:v>
                </c:pt>
                <c:pt idx="1">
                  <c:v>Buriticá</c:v>
                </c:pt>
                <c:pt idx="2">
                  <c:v>Caicedo</c:v>
                </c:pt>
                <c:pt idx="3">
                  <c:v>Ebéjico</c:v>
                </c:pt>
                <c:pt idx="4">
                  <c:v>LIborina</c:v>
                </c:pt>
                <c:pt idx="5">
                  <c:v>Olaya</c:v>
                </c:pt>
                <c:pt idx="6">
                  <c:v>Sabanalarga</c:v>
                </c:pt>
                <c:pt idx="7">
                  <c:v>San Jerónimo</c:v>
                </c:pt>
                <c:pt idx="8">
                  <c:v>Santa Fé de Antioquia</c:v>
                </c:pt>
                <c:pt idx="9">
                  <c:v>Sopetrán</c:v>
                </c:pt>
              </c:strCache>
            </c:strRef>
          </c:cat>
          <c:val>
            <c:numRef>
              <c:f>Resumen!$D$170:$D$179</c:f>
              <c:numCache>
                <c:formatCode>#,##0</c:formatCode>
                <c:ptCount val="10"/>
                <c:pt idx="0">
                  <c:v>4.34</c:v>
                </c:pt>
                <c:pt idx="1">
                  <c:v>18.47</c:v>
                </c:pt>
                <c:pt idx="2">
                  <c:v>7.72</c:v>
                </c:pt>
                <c:pt idx="3">
                  <c:v>8.6199999999999992</c:v>
                </c:pt>
                <c:pt idx="4">
                  <c:v>22.32</c:v>
                </c:pt>
                <c:pt idx="5">
                  <c:v>5.0199999999999996</c:v>
                </c:pt>
                <c:pt idx="6">
                  <c:v>3.1</c:v>
                </c:pt>
                <c:pt idx="7">
                  <c:v>39.590000000000003</c:v>
                </c:pt>
                <c:pt idx="8">
                  <c:v>166</c:v>
                </c:pt>
                <c:pt idx="9">
                  <c:v>39.700000000000003</c:v>
                </c:pt>
              </c:numCache>
            </c:numRef>
          </c:val>
        </c:ser>
        <c:ser>
          <c:idx val="2"/>
          <c:order val="2"/>
          <c:tx>
            <c:strRef>
              <c:f>Resumen!$E$169</c:f>
              <c:strCache>
                <c:ptCount val="1"/>
                <c:pt idx="0">
                  <c:v>Inservible</c:v>
                </c:pt>
              </c:strCache>
            </c:strRef>
          </c:tx>
          <c:cat>
            <c:strRef>
              <c:f>Resumen!$B$170:$B$179</c:f>
              <c:strCache>
                <c:ptCount val="10"/>
                <c:pt idx="0">
                  <c:v>Anzá</c:v>
                </c:pt>
                <c:pt idx="1">
                  <c:v>Buriticá</c:v>
                </c:pt>
                <c:pt idx="2">
                  <c:v>Caicedo</c:v>
                </c:pt>
                <c:pt idx="3">
                  <c:v>Ebéjico</c:v>
                </c:pt>
                <c:pt idx="4">
                  <c:v>LIborina</c:v>
                </c:pt>
                <c:pt idx="5">
                  <c:v>Olaya</c:v>
                </c:pt>
                <c:pt idx="6">
                  <c:v>Sabanalarga</c:v>
                </c:pt>
                <c:pt idx="7">
                  <c:v>San Jerónimo</c:v>
                </c:pt>
                <c:pt idx="8">
                  <c:v>Santa Fé de Antioquia</c:v>
                </c:pt>
                <c:pt idx="9">
                  <c:v>Sopetrán</c:v>
                </c:pt>
              </c:strCache>
            </c:strRef>
          </c:cat>
          <c:val>
            <c:numRef>
              <c:f>Resumen!$E$170:$E$179</c:f>
              <c:numCache>
                <c:formatCode>#,##0</c:formatCode>
                <c:ptCount val="10"/>
                <c:pt idx="0">
                  <c:v>1.98</c:v>
                </c:pt>
                <c:pt idx="1">
                  <c:v>7.33</c:v>
                </c:pt>
                <c:pt idx="2">
                  <c:v>3.68</c:v>
                </c:pt>
                <c:pt idx="3">
                  <c:v>2.8800000000000026</c:v>
                </c:pt>
                <c:pt idx="4">
                  <c:v>9.5399999999999991</c:v>
                </c:pt>
                <c:pt idx="5">
                  <c:v>6.57</c:v>
                </c:pt>
                <c:pt idx="6">
                  <c:v>9.76</c:v>
                </c:pt>
                <c:pt idx="7">
                  <c:v>27.86</c:v>
                </c:pt>
                <c:pt idx="8">
                  <c:v>56.5</c:v>
                </c:pt>
                <c:pt idx="9">
                  <c:v>27.16</c:v>
                </c:pt>
              </c:numCache>
            </c:numRef>
          </c:val>
        </c:ser>
        <c:dLbls/>
        <c:shape val="box"/>
        <c:axId val="106030592"/>
        <c:axId val="106032512"/>
        <c:axId val="0"/>
      </c:bar3DChart>
      <c:catAx>
        <c:axId val="106030592"/>
        <c:scaling>
          <c:orientation val="minMax"/>
        </c:scaling>
        <c:axPos val="b"/>
        <c:title>
          <c:tx>
            <c:rich>
              <a:bodyPr/>
              <a:lstStyle/>
              <a:p>
                <a:pPr>
                  <a:defRPr sz="1100" b="1" i="0" u="none" strike="noStrike" baseline="0">
                    <a:solidFill>
                      <a:srgbClr val="000000"/>
                    </a:solidFill>
                    <a:latin typeface="Calibri"/>
                    <a:ea typeface="Calibri"/>
                    <a:cs typeface="Calibri"/>
                  </a:defRPr>
                </a:pPr>
                <a:r>
                  <a:rPr lang="es-CO"/>
                  <a:t>Municipios de la Territorial</a:t>
                </a:r>
              </a:p>
            </c:rich>
          </c:tx>
        </c:title>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06032512"/>
        <c:crosses val="autoZero"/>
        <c:auto val="1"/>
        <c:lblAlgn val="ctr"/>
        <c:lblOffset val="100"/>
      </c:catAx>
      <c:valAx>
        <c:axId val="106032512"/>
        <c:scaling>
          <c:orientation val="minMax"/>
        </c:scaling>
        <c:axPos val="l"/>
        <c:majorGridlines/>
        <c:title>
          <c:tx>
            <c:rich>
              <a:bodyPr/>
              <a:lstStyle/>
              <a:p>
                <a:pPr>
                  <a:defRPr sz="1100" b="1" i="0" u="none" strike="noStrike" baseline="0">
                    <a:solidFill>
                      <a:srgbClr val="000000"/>
                    </a:solidFill>
                    <a:latin typeface="Calibri"/>
                    <a:ea typeface="Calibri"/>
                    <a:cs typeface="Calibri"/>
                  </a:defRPr>
                </a:pPr>
                <a:r>
                  <a:rPr lang="es-CO"/>
                  <a:t>Cantidad (Ton /Mes)</a:t>
                </a:r>
              </a:p>
            </c:rich>
          </c:tx>
          <c:layout>
            <c:manualLayout>
              <c:xMode val="edge"/>
              <c:yMode val="edge"/>
              <c:x val="3.4558988621206252E-2"/>
              <c:y val="0.15180134036643494"/>
            </c:manualLayout>
          </c:layout>
        </c:title>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6030592"/>
        <c:crosses val="autoZero"/>
        <c:crossBetween val="between"/>
      </c:valAx>
      <c:spPr>
        <a:noFill/>
        <a:ln w="25400">
          <a:noFill/>
        </a:ln>
      </c:spPr>
    </c:plotArea>
    <c:legend>
      <c:legendPos val="r"/>
      <c:txPr>
        <a:bodyPr/>
        <a:lstStyle/>
        <a:p>
          <a:pPr>
            <a:defRPr sz="920"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CO"/>
  <c:chart>
    <c:title>
      <c:tx>
        <c:rich>
          <a:bodyPr/>
          <a:lstStyle/>
          <a:p>
            <a:pPr>
              <a:defRPr sz="1400" b="1" i="0" u="none" strike="noStrike" baseline="0">
                <a:solidFill>
                  <a:srgbClr val="000000"/>
                </a:solidFill>
                <a:latin typeface="Calibri"/>
                <a:ea typeface="Calibri"/>
                <a:cs typeface="Calibri"/>
              </a:defRPr>
            </a:pPr>
            <a:r>
              <a:rPr lang="es-CO"/>
              <a:t>Cantidad de Residuos Generados en la Territorial Panzenú</a:t>
            </a:r>
          </a:p>
        </c:rich>
      </c:tx>
      <c:layout>
        <c:manualLayout>
          <c:xMode val="edge"/>
          <c:yMode val="edge"/>
          <c:x val="0.1892525596462605"/>
          <c:y val="0.88435374149659851"/>
        </c:manualLayout>
      </c:layout>
      <c:overlay val="1"/>
    </c:title>
    <c:view3D>
      <c:depthPercent val="100"/>
      <c:rAngAx val="1"/>
    </c:view3D>
    <c:plotArea>
      <c:layout>
        <c:manualLayout>
          <c:layoutTarget val="inner"/>
          <c:xMode val="edge"/>
          <c:yMode val="edge"/>
          <c:x val="0.11438542909409036"/>
          <c:y val="3.7763672398093112E-2"/>
          <c:w val="0.75012057583711123"/>
          <c:h val="0.68995179174031818"/>
        </c:manualLayout>
      </c:layout>
      <c:bar3DChart>
        <c:barDir val="col"/>
        <c:grouping val="clustered"/>
        <c:ser>
          <c:idx val="0"/>
          <c:order val="0"/>
          <c:tx>
            <c:strRef>
              <c:f>Resumen!$C$192</c:f>
              <c:strCache>
                <c:ptCount val="1"/>
                <c:pt idx="0">
                  <c:v>Orgánico</c:v>
                </c:pt>
              </c:strCache>
            </c:strRef>
          </c:tx>
          <c:cat>
            <c:strRef>
              <c:f>Resumen!$B$193:$B$199</c:f>
              <c:strCache>
                <c:ptCount val="7"/>
                <c:pt idx="0">
                  <c:v>Cáceres</c:v>
                </c:pt>
                <c:pt idx="1">
                  <c:v>Caucasia</c:v>
                </c:pt>
                <c:pt idx="2">
                  <c:v>El Bagre</c:v>
                </c:pt>
                <c:pt idx="3">
                  <c:v>Nechí</c:v>
                </c:pt>
                <c:pt idx="4">
                  <c:v>Tarazá</c:v>
                </c:pt>
                <c:pt idx="5">
                  <c:v>Valdivia</c:v>
                </c:pt>
                <c:pt idx="6">
                  <c:v>Zaragoza</c:v>
                </c:pt>
              </c:strCache>
            </c:strRef>
          </c:cat>
          <c:val>
            <c:numRef>
              <c:f>Resumen!$C$193:$C$199</c:f>
              <c:numCache>
                <c:formatCode>0</c:formatCode>
                <c:ptCount val="7"/>
                <c:pt idx="0">
                  <c:v>130</c:v>
                </c:pt>
                <c:pt idx="1">
                  <c:v>456.66</c:v>
                </c:pt>
                <c:pt idx="2">
                  <c:v>314.82</c:v>
                </c:pt>
                <c:pt idx="3">
                  <c:v>146</c:v>
                </c:pt>
                <c:pt idx="4">
                  <c:v>155.12</c:v>
                </c:pt>
                <c:pt idx="5">
                  <c:v>82.44</c:v>
                </c:pt>
                <c:pt idx="6">
                  <c:v>181.8</c:v>
                </c:pt>
              </c:numCache>
            </c:numRef>
          </c:val>
        </c:ser>
        <c:ser>
          <c:idx val="1"/>
          <c:order val="1"/>
          <c:tx>
            <c:strRef>
              <c:f>Resumen!$D$192</c:f>
              <c:strCache>
                <c:ptCount val="1"/>
                <c:pt idx="0">
                  <c:v>Inorgánico</c:v>
                </c:pt>
              </c:strCache>
            </c:strRef>
          </c:tx>
          <c:cat>
            <c:strRef>
              <c:f>Resumen!$B$193:$B$199</c:f>
              <c:strCache>
                <c:ptCount val="7"/>
                <c:pt idx="0">
                  <c:v>Cáceres</c:v>
                </c:pt>
                <c:pt idx="1">
                  <c:v>Caucasia</c:v>
                </c:pt>
                <c:pt idx="2">
                  <c:v>El Bagre</c:v>
                </c:pt>
                <c:pt idx="3">
                  <c:v>Nechí</c:v>
                </c:pt>
                <c:pt idx="4">
                  <c:v>Tarazá</c:v>
                </c:pt>
                <c:pt idx="5">
                  <c:v>Valdivia</c:v>
                </c:pt>
                <c:pt idx="6">
                  <c:v>Zaragoza</c:v>
                </c:pt>
              </c:strCache>
            </c:strRef>
          </c:cat>
          <c:val>
            <c:numLit>
              <c:formatCode>General</c:formatCode>
              <c:ptCount val="1"/>
              <c:pt idx="0">
                <c:v>0</c:v>
              </c:pt>
            </c:numLit>
          </c:val>
        </c:ser>
        <c:ser>
          <c:idx val="2"/>
          <c:order val="2"/>
          <c:tx>
            <c:strRef>
              <c:f>Resumen!$E$192</c:f>
              <c:strCache>
                <c:ptCount val="1"/>
                <c:pt idx="0">
                  <c:v>Inservible</c:v>
                </c:pt>
              </c:strCache>
            </c:strRef>
          </c:tx>
          <c:cat>
            <c:strRef>
              <c:f>Resumen!$B$193:$B$199</c:f>
              <c:strCache>
                <c:ptCount val="7"/>
                <c:pt idx="0">
                  <c:v>Cáceres</c:v>
                </c:pt>
                <c:pt idx="1">
                  <c:v>Caucasia</c:v>
                </c:pt>
                <c:pt idx="2">
                  <c:v>El Bagre</c:v>
                </c:pt>
                <c:pt idx="3">
                  <c:v>Nechí</c:v>
                </c:pt>
                <c:pt idx="4">
                  <c:v>Tarazá</c:v>
                </c:pt>
                <c:pt idx="5">
                  <c:v>Valdivia</c:v>
                </c:pt>
                <c:pt idx="6">
                  <c:v>Zaragoza</c:v>
                </c:pt>
              </c:strCache>
            </c:strRef>
          </c:cat>
          <c:val>
            <c:numRef>
              <c:f>Resumen!$D$193:$D$199</c:f>
              <c:numCache>
                <c:formatCode>0</c:formatCode>
                <c:ptCount val="7"/>
                <c:pt idx="0">
                  <c:v>66.040000000000006</c:v>
                </c:pt>
                <c:pt idx="1">
                  <c:v>459.24</c:v>
                </c:pt>
                <c:pt idx="2">
                  <c:v>375.37</c:v>
                </c:pt>
                <c:pt idx="3">
                  <c:v>91.2</c:v>
                </c:pt>
                <c:pt idx="4">
                  <c:v>55.4</c:v>
                </c:pt>
                <c:pt idx="5">
                  <c:v>37.799999999999997</c:v>
                </c:pt>
                <c:pt idx="6">
                  <c:v>50.08</c:v>
                </c:pt>
              </c:numCache>
            </c:numRef>
          </c:val>
        </c:ser>
        <c:dLbls/>
        <c:shape val="box"/>
        <c:axId val="106076800"/>
        <c:axId val="106095360"/>
        <c:axId val="0"/>
      </c:bar3DChart>
      <c:catAx>
        <c:axId val="106076800"/>
        <c:scaling>
          <c:orientation val="minMax"/>
        </c:scaling>
        <c:axPos val="b"/>
        <c:title>
          <c:tx>
            <c:rich>
              <a:bodyPr/>
              <a:lstStyle/>
              <a:p>
                <a:pPr>
                  <a:defRPr sz="1100" b="1" i="0" u="none" strike="noStrike" baseline="0">
                    <a:solidFill>
                      <a:srgbClr val="000000"/>
                    </a:solidFill>
                    <a:latin typeface="Calibri"/>
                    <a:ea typeface="Calibri"/>
                    <a:cs typeface="Calibri"/>
                  </a:defRPr>
                </a:pPr>
                <a:r>
                  <a:rPr lang="es-CO"/>
                  <a:t>Municipios de la Territorial</a:t>
                </a:r>
              </a:p>
            </c:rich>
          </c:tx>
        </c:title>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6095360"/>
        <c:crosses val="autoZero"/>
        <c:auto val="1"/>
        <c:lblAlgn val="ctr"/>
        <c:lblOffset val="100"/>
      </c:catAx>
      <c:valAx>
        <c:axId val="106095360"/>
        <c:scaling>
          <c:orientation val="minMax"/>
        </c:scaling>
        <c:axPos val="l"/>
        <c:majorGridlines/>
        <c:title>
          <c:tx>
            <c:rich>
              <a:bodyPr/>
              <a:lstStyle/>
              <a:p>
                <a:pPr>
                  <a:defRPr sz="1100" b="1" i="0" u="none" strike="noStrike" baseline="0">
                    <a:solidFill>
                      <a:srgbClr val="000000"/>
                    </a:solidFill>
                    <a:latin typeface="Calibri"/>
                    <a:ea typeface="Calibri"/>
                    <a:cs typeface="Calibri"/>
                  </a:defRPr>
                </a:pPr>
                <a:r>
                  <a:rPr lang="es-CO"/>
                  <a:t>Cantidad (Ton/Mes)</a:t>
                </a:r>
              </a:p>
            </c:rich>
          </c:tx>
          <c:layout>
            <c:manualLayout>
              <c:xMode val="edge"/>
              <c:yMode val="edge"/>
              <c:x val="3.0538097152270398E-2"/>
              <c:y val="0.3100950774010392"/>
            </c:manualLayout>
          </c:layout>
        </c:title>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6076800"/>
        <c:crosses val="autoZero"/>
        <c:crossBetween val="between"/>
      </c:valAx>
      <c:spPr>
        <a:noFill/>
        <a:ln w="25400">
          <a:noFill/>
        </a:ln>
      </c:spPr>
    </c:plotArea>
    <c:legend>
      <c:legendPos val="r"/>
      <c:txPr>
        <a:bodyPr/>
        <a:lstStyle/>
        <a:p>
          <a:pPr>
            <a:defRPr sz="920"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CO"/>
  <c:chart>
    <c:title>
      <c:tx>
        <c:rich>
          <a:bodyPr/>
          <a:lstStyle/>
          <a:p>
            <a:pPr>
              <a:defRPr sz="1400" b="1" i="0" u="none" strike="noStrike" baseline="0">
                <a:solidFill>
                  <a:srgbClr val="000000"/>
                </a:solidFill>
                <a:latin typeface="Calibri"/>
                <a:ea typeface="Calibri"/>
                <a:cs typeface="Calibri"/>
              </a:defRPr>
            </a:pPr>
            <a:r>
              <a:rPr lang="es-CO"/>
              <a:t>Cantidad de Residuos Generados en la Territorial Tahamies</a:t>
            </a:r>
          </a:p>
        </c:rich>
      </c:tx>
      <c:layout>
        <c:manualLayout>
          <c:xMode val="edge"/>
          <c:yMode val="edge"/>
          <c:x val="0.16467445842773926"/>
          <c:y val="0.91071428571428559"/>
        </c:manualLayout>
      </c:layout>
      <c:overlay val="1"/>
    </c:title>
    <c:view3D>
      <c:depthPercent val="100"/>
      <c:rAngAx val="1"/>
    </c:view3D>
    <c:plotArea>
      <c:layout>
        <c:manualLayout>
          <c:layoutTarget val="inner"/>
          <c:xMode val="edge"/>
          <c:yMode val="edge"/>
          <c:x val="0.14789075864746526"/>
          <c:y val="3.6824277562319783E-2"/>
          <c:w val="0.69760571128522775"/>
          <c:h val="0.54713324896887894"/>
        </c:manualLayout>
      </c:layout>
      <c:bar3DChart>
        <c:barDir val="col"/>
        <c:grouping val="clustered"/>
        <c:ser>
          <c:idx val="0"/>
          <c:order val="0"/>
          <c:tx>
            <c:strRef>
              <c:f>Resumen!$C$213</c:f>
              <c:strCache>
                <c:ptCount val="1"/>
                <c:pt idx="0">
                  <c:v>Orgánico</c:v>
                </c:pt>
              </c:strCache>
            </c:strRef>
          </c:tx>
          <c:cat>
            <c:strRef>
              <c:f>Resumen!$B$214:$B$230</c:f>
              <c:strCache>
                <c:ptCount val="17"/>
                <c:pt idx="0">
                  <c:v>Angostura</c:v>
                </c:pt>
                <c:pt idx="1">
                  <c:v>Anorí</c:v>
                </c:pt>
                <c:pt idx="2">
                  <c:v>Belmira</c:v>
                </c:pt>
                <c:pt idx="3">
                  <c:v>Briceño</c:v>
                </c:pt>
                <c:pt idx="4">
                  <c:v>Campamento</c:v>
                </c:pt>
                <c:pt idx="5">
                  <c:v>Carolina del Principe</c:v>
                </c:pt>
                <c:pt idx="6">
                  <c:v>Donmatias</c:v>
                </c:pt>
                <c:pt idx="7">
                  <c:v>Entrerrios</c:v>
                </c:pt>
                <c:pt idx="8">
                  <c:v>Gómez Plata</c:v>
                </c:pt>
                <c:pt idx="9">
                  <c:v>Guadalupe</c:v>
                </c:pt>
                <c:pt idx="10">
                  <c:v>Ituango</c:v>
                </c:pt>
                <c:pt idx="11">
                  <c:v>San Andrés de Cuerquia</c:v>
                </c:pt>
                <c:pt idx="12">
                  <c:v>San José de la Montaña</c:v>
                </c:pt>
                <c:pt idx="13">
                  <c:v>Sa Pedro de los Milagros</c:v>
                </c:pt>
                <c:pt idx="14">
                  <c:v>Santa Rosa de Osos</c:v>
                </c:pt>
                <c:pt idx="15">
                  <c:v>Toledo</c:v>
                </c:pt>
                <c:pt idx="16">
                  <c:v>Yarumal</c:v>
                </c:pt>
              </c:strCache>
            </c:strRef>
          </c:cat>
          <c:val>
            <c:numRef>
              <c:f>Resumen!$C$214:$C$230</c:f>
              <c:numCache>
                <c:formatCode>General</c:formatCode>
                <c:ptCount val="17"/>
                <c:pt idx="0">
                  <c:v>4</c:v>
                </c:pt>
                <c:pt idx="1">
                  <c:v>47.1</c:v>
                </c:pt>
                <c:pt idx="2">
                  <c:v>14.94</c:v>
                </c:pt>
                <c:pt idx="3">
                  <c:v>10.62</c:v>
                </c:pt>
                <c:pt idx="4">
                  <c:v>7.34</c:v>
                </c:pt>
                <c:pt idx="5" formatCode="#,##0.00">
                  <c:v>14.28</c:v>
                </c:pt>
                <c:pt idx="6">
                  <c:v>80.63</c:v>
                </c:pt>
                <c:pt idx="7">
                  <c:v>63.2</c:v>
                </c:pt>
                <c:pt idx="8" formatCode="#,##0.00">
                  <c:v>40.11</c:v>
                </c:pt>
                <c:pt idx="9" formatCode="#,##0.00">
                  <c:v>20.86</c:v>
                </c:pt>
                <c:pt idx="10" formatCode="#,##0.00">
                  <c:v>85</c:v>
                </c:pt>
                <c:pt idx="11" formatCode="#,##0.00">
                  <c:v>35.54</c:v>
                </c:pt>
                <c:pt idx="12" formatCode="#,##0.00">
                  <c:v>18.48</c:v>
                </c:pt>
                <c:pt idx="13">
                  <c:v>166.32</c:v>
                </c:pt>
                <c:pt idx="14">
                  <c:v>184.96</c:v>
                </c:pt>
                <c:pt idx="15" formatCode="#,##0.00">
                  <c:v>15.26</c:v>
                </c:pt>
                <c:pt idx="16">
                  <c:v>216.6</c:v>
                </c:pt>
              </c:numCache>
            </c:numRef>
          </c:val>
        </c:ser>
        <c:ser>
          <c:idx val="1"/>
          <c:order val="1"/>
          <c:tx>
            <c:strRef>
              <c:f>Resumen!$D$213</c:f>
              <c:strCache>
                <c:ptCount val="1"/>
                <c:pt idx="0">
                  <c:v>Inorgánico</c:v>
                </c:pt>
              </c:strCache>
            </c:strRef>
          </c:tx>
          <c:cat>
            <c:strRef>
              <c:f>Resumen!$B$214:$B$230</c:f>
              <c:strCache>
                <c:ptCount val="17"/>
                <c:pt idx="0">
                  <c:v>Angostura</c:v>
                </c:pt>
                <c:pt idx="1">
                  <c:v>Anorí</c:v>
                </c:pt>
                <c:pt idx="2">
                  <c:v>Belmira</c:v>
                </c:pt>
                <c:pt idx="3">
                  <c:v>Briceño</c:v>
                </c:pt>
                <c:pt idx="4">
                  <c:v>Campamento</c:v>
                </c:pt>
                <c:pt idx="5">
                  <c:v>Carolina del Principe</c:v>
                </c:pt>
                <c:pt idx="6">
                  <c:v>Donmatias</c:v>
                </c:pt>
                <c:pt idx="7">
                  <c:v>Entrerrios</c:v>
                </c:pt>
                <c:pt idx="8">
                  <c:v>Gómez Plata</c:v>
                </c:pt>
                <c:pt idx="9">
                  <c:v>Guadalupe</c:v>
                </c:pt>
                <c:pt idx="10">
                  <c:v>Ituango</c:v>
                </c:pt>
                <c:pt idx="11">
                  <c:v>San Andrés de Cuerquia</c:v>
                </c:pt>
                <c:pt idx="12">
                  <c:v>San José de la Montaña</c:v>
                </c:pt>
                <c:pt idx="13">
                  <c:v>Sa Pedro de los Milagros</c:v>
                </c:pt>
                <c:pt idx="14">
                  <c:v>Santa Rosa de Osos</c:v>
                </c:pt>
                <c:pt idx="15">
                  <c:v>Toledo</c:v>
                </c:pt>
                <c:pt idx="16">
                  <c:v>Yarumal</c:v>
                </c:pt>
              </c:strCache>
            </c:strRef>
          </c:cat>
          <c:val>
            <c:numLit>
              <c:formatCode>General</c:formatCode>
              <c:ptCount val="1"/>
              <c:pt idx="0">
                <c:v>0</c:v>
              </c:pt>
            </c:numLit>
          </c:val>
        </c:ser>
        <c:ser>
          <c:idx val="2"/>
          <c:order val="2"/>
          <c:tx>
            <c:strRef>
              <c:f>Resumen!$E$213</c:f>
              <c:strCache>
                <c:ptCount val="1"/>
                <c:pt idx="0">
                  <c:v>Inservible</c:v>
                </c:pt>
              </c:strCache>
            </c:strRef>
          </c:tx>
          <c:cat>
            <c:strRef>
              <c:f>Resumen!$B$214:$B$230</c:f>
              <c:strCache>
                <c:ptCount val="17"/>
                <c:pt idx="0">
                  <c:v>Angostura</c:v>
                </c:pt>
                <c:pt idx="1">
                  <c:v>Anorí</c:v>
                </c:pt>
                <c:pt idx="2">
                  <c:v>Belmira</c:v>
                </c:pt>
                <c:pt idx="3">
                  <c:v>Briceño</c:v>
                </c:pt>
                <c:pt idx="4">
                  <c:v>Campamento</c:v>
                </c:pt>
                <c:pt idx="5">
                  <c:v>Carolina del Principe</c:v>
                </c:pt>
                <c:pt idx="6">
                  <c:v>Donmatias</c:v>
                </c:pt>
                <c:pt idx="7">
                  <c:v>Entrerrios</c:v>
                </c:pt>
                <c:pt idx="8">
                  <c:v>Gómez Plata</c:v>
                </c:pt>
                <c:pt idx="9">
                  <c:v>Guadalupe</c:v>
                </c:pt>
                <c:pt idx="10">
                  <c:v>Ituango</c:v>
                </c:pt>
                <c:pt idx="11">
                  <c:v>San Andrés de Cuerquia</c:v>
                </c:pt>
                <c:pt idx="12">
                  <c:v>San José de la Montaña</c:v>
                </c:pt>
                <c:pt idx="13">
                  <c:v>Sa Pedro de los Milagros</c:v>
                </c:pt>
                <c:pt idx="14">
                  <c:v>Santa Rosa de Osos</c:v>
                </c:pt>
                <c:pt idx="15">
                  <c:v>Toledo</c:v>
                </c:pt>
                <c:pt idx="16">
                  <c:v>Yarumal</c:v>
                </c:pt>
              </c:strCache>
            </c:strRef>
          </c:cat>
          <c:val>
            <c:numRef>
              <c:f>Resumen!$D$214:$D$230</c:f>
              <c:numCache>
                <c:formatCode>General</c:formatCode>
                <c:ptCount val="17"/>
                <c:pt idx="0">
                  <c:v>2</c:v>
                </c:pt>
                <c:pt idx="1">
                  <c:v>45.63</c:v>
                </c:pt>
                <c:pt idx="2">
                  <c:v>4.08</c:v>
                </c:pt>
                <c:pt idx="3">
                  <c:v>4.33</c:v>
                </c:pt>
                <c:pt idx="4">
                  <c:v>5.32</c:v>
                </c:pt>
                <c:pt idx="5" formatCode="#,##0.00">
                  <c:v>10.96</c:v>
                </c:pt>
                <c:pt idx="6">
                  <c:v>198.91</c:v>
                </c:pt>
                <c:pt idx="7">
                  <c:v>15.55</c:v>
                </c:pt>
                <c:pt idx="8" formatCode="#,##0.00">
                  <c:v>17.02</c:v>
                </c:pt>
                <c:pt idx="9" formatCode="#,##0.00">
                  <c:v>10.28</c:v>
                </c:pt>
                <c:pt idx="10" formatCode="#,##0.00">
                  <c:v>17.5</c:v>
                </c:pt>
                <c:pt idx="11" formatCode="#,##0.00">
                  <c:v>6.19</c:v>
                </c:pt>
                <c:pt idx="12" formatCode="#,##0.00">
                  <c:v>30.68</c:v>
                </c:pt>
                <c:pt idx="13">
                  <c:v>110.88</c:v>
                </c:pt>
                <c:pt idx="14">
                  <c:v>122.24</c:v>
                </c:pt>
                <c:pt idx="15" formatCode="#,##0.00">
                  <c:v>12.67</c:v>
                </c:pt>
                <c:pt idx="16">
                  <c:v>226.7</c:v>
                </c:pt>
              </c:numCache>
            </c:numRef>
          </c:val>
        </c:ser>
        <c:dLbls/>
        <c:shape val="box"/>
        <c:axId val="106144128"/>
        <c:axId val="106146048"/>
        <c:axId val="0"/>
      </c:bar3DChart>
      <c:catAx>
        <c:axId val="106144128"/>
        <c:scaling>
          <c:orientation val="minMax"/>
        </c:scaling>
        <c:axPos val="b"/>
        <c:title>
          <c:tx>
            <c:rich>
              <a:bodyPr/>
              <a:lstStyle/>
              <a:p>
                <a:pPr>
                  <a:defRPr sz="1100" b="1" i="0" u="none" strike="noStrike" baseline="0">
                    <a:solidFill>
                      <a:srgbClr val="000000"/>
                    </a:solidFill>
                    <a:latin typeface="Calibri"/>
                    <a:ea typeface="Calibri"/>
                    <a:cs typeface="Calibri"/>
                  </a:defRPr>
                </a:pPr>
                <a:r>
                  <a:rPr lang="es-CO"/>
                  <a:t>Municipios de la Territorial</a:t>
                </a:r>
              </a:p>
            </c:rich>
          </c:tx>
        </c:title>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06146048"/>
        <c:crosses val="autoZero"/>
        <c:auto val="1"/>
        <c:lblAlgn val="ctr"/>
        <c:lblOffset val="100"/>
      </c:catAx>
      <c:valAx>
        <c:axId val="106146048"/>
        <c:scaling>
          <c:orientation val="minMax"/>
        </c:scaling>
        <c:axPos val="l"/>
        <c:majorGridlines/>
        <c:title>
          <c:tx>
            <c:rich>
              <a:bodyPr/>
              <a:lstStyle/>
              <a:p>
                <a:pPr>
                  <a:defRPr sz="1100" b="1" i="0" u="none" strike="noStrike" baseline="0">
                    <a:solidFill>
                      <a:srgbClr val="000000"/>
                    </a:solidFill>
                    <a:latin typeface="Calibri"/>
                    <a:ea typeface="Calibri"/>
                    <a:cs typeface="Calibri"/>
                  </a:defRPr>
                </a:pPr>
                <a:r>
                  <a:rPr lang="es-CO"/>
                  <a:t>Cantidad (Ton/ Mes)</a:t>
                </a:r>
              </a:p>
            </c:rich>
          </c:tx>
          <c:layout>
            <c:manualLayout>
              <c:xMode val="edge"/>
              <c:yMode val="edge"/>
              <c:x val="5.4510921177587886E-2"/>
              <c:y val="0.17027395013123367"/>
            </c:manualLayout>
          </c:layout>
        </c:title>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6144128"/>
        <c:crosses val="autoZero"/>
        <c:crossBetween val="between"/>
      </c:valAx>
      <c:spPr>
        <a:noFill/>
        <a:ln w="25400">
          <a:noFill/>
        </a:ln>
      </c:spPr>
    </c:plotArea>
    <c:legend>
      <c:legendPos val="r"/>
      <c:txPr>
        <a:bodyPr/>
        <a:lstStyle/>
        <a:p>
          <a:pPr>
            <a:defRPr sz="920"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CO"/>
  <c:chart>
    <c:title>
      <c:tx>
        <c:rich>
          <a:bodyPr/>
          <a:lstStyle/>
          <a:p>
            <a:pPr>
              <a:defRPr sz="1400" b="1" i="0" u="none" strike="noStrike" baseline="0">
                <a:solidFill>
                  <a:srgbClr val="000000"/>
                </a:solidFill>
                <a:latin typeface="Calibri"/>
                <a:ea typeface="Calibri"/>
                <a:cs typeface="Calibri"/>
              </a:defRPr>
            </a:pPr>
            <a:r>
              <a:rPr lang="es-CO"/>
              <a:t>Cantidad de Residuos Generados en al Territorial Zenufaná</a:t>
            </a:r>
          </a:p>
        </c:rich>
      </c:tx>
      <c:layout>
        <c:manualLayout>
          <c:xMode val="edge"/>
          <c:yMode val="edge"/>
          <c:x val="0.17002831106785818"/>
          <c:y val="0.90852688762741851"/>
        </c:manualLayout>
      </c:layout>
      <c:overlay val="1"/>
    </c:title>
    <c:view3D>
      <c:depthPercent val="100"/>
      <c:rAngAx val="1"/>
    </c:view3D>
    <c:plotArea>
      <c:layout>
        <c:manualLayout>
          <c:layoutTarget val="inner"/>
          <c:xMode val="edge"/>
          <c:yMode val="edge"/>
          <c:x val="0.15414690727398453"/>
          <c:y val="3.4426409222630967E-2"/>
          <c:w val="0.70030157703374962"/>
          <c:h val="0.64566766876209025"/>
        </c:manualLayout>
      </c:layout>
      <c:bar3DChart>
        <c:barDir val="col"/>
        <c:grouping val="clustered"/>
        <c:ser>
          <c:idx val="0"/>
          <c:order val="0"/>
          <c:tx>
            <c:strRef>
              <c:f>Resumen!$C$238</c:f>
              <c:strCache>
                <c:ptCount val="1"/>
                <c:pt idx="0">
                  <c:v>Orgánico</c:v>
                </c:pt>
              </c:strCache>
            </c:strRef>
          </c:tx>
          <c:cat>
            <c:strRef>
              <c:f>Resumen!$B$239:$B$250</c:f>
              <c:strCache>
                <c:ptCount val="12"/>
                <c:pt idx="0">
                  <c:v>Amalfi</c:v>
                </c:pt>
                <c:pt idx="1">
                  <c:v>Caracolí</c:v>
                </c:pt>
                <c:pt idx="2">
                  <c:v>Cisneros</c:v>
                </c:pt>
                <c:pt idx="3">
                  <c:v>Maceo</c:v>
                </c:pt>
                <c:pt idx="4">
                  <c:v>Puerto Berrio</c:v>
                </c:pt>
                <c:pt idx="5">
                  <c:v>Puerto Nare</c:v>
                </c:pt>
                <c:pt idx="6">
                  <c:v>Remedios</c:v>
                </c:pt>
                <c:pt idx="7">
                  <c:v>Segovia</c:v>
                </c:pt>
                <c:pt idx="8">
                  <c:v>Yalí</c:v>
                </c:pt>
                <c:pt idx="9">
                  <c:v>Yolombó</c:v>
                </c:pt>
                <c:pt idx="10">
                  <c:v>Yondó</c:v>
                </c:pt>
                <c:pt idx="11">
                  <c:v>Vegachí</c:v>
                </c:pt>
              </c:strCache>
            </c:strRef>
          </c:cat>
          <c:val>
            <c:numRef>
              <c:f>Resumen!$C$239:$C$250</c:f>
              <c:numCache>
                <c:formatCode>General</c:formatCode>
                <c:ptCount val="12"/>
                <c:pt idx="0" formatCode="0.00">
                  <c:v>135.1</c:v>
                </c:pt>
                <c:pt idx="1">
                  <c:v>23.76</c:v>
                </c:pt>
                <c:pt idx="2">
                  <c:v>107.32</c:v>
                </c:pt>
                <c:pt idx="3">
                  <c:v>51</c:v>
                </c:pt>
                <c:pt idx="4">
                  <c:v>374.77</c:v>
                </c:pt>
                <c:pt idx="5">
                  <c:v>85.5</c:v>
                </c:pt>
                <c:pt idx="6">
                  <c:v>252.4</c:v>
                </c:pt>
                <c:pt idx="7">
                  <c:v>662.3</c:v>
                </c:pt>
                <c:pt idx="8">
                  <c:v>42.5</c:v>
                </c:pt>
                <c:pt idx="9">
                  <c:v>51.3</c:v>
                </c:pt>
                <c:pt idx="10">
                  <c:v>187.04000000000002</c:v>
                </c:pt>
                <c:pt idx="11">
                  <c:v>60.1</c:v>
                </c:pt>
              </c:numCache>
            </c:numRef>
          </c:val>
        </c:ser>
        <c:ser>
          <c:idx val="1"/>
          <c:order val="1"/>
          <c:tx>
            <c:strRef>
              <c:f>Resumen!$D$238</c:f>
              <c:strCache>
                <c:ptCount val="1"/>
                <c:pt idx="0">
                  <c:v>Inorgánico</c:v>
                </c:pt>
              </c:strCache>
            </c:strRef>
          </c:tx>
          <c:cat>
            <c:strRef>
              <c:f>Resumen!$B$239:$B$250</c:f>
              <c:strCache>
                <c:ptCount val="12"/>
                <c:pt idx="0">
                  <c:v>Amalfi</c:v>
                </c:pt>
                <c:pt idx="1">
                  <c:v>Caracolí</c:v>
                </c:pt>
                <c:pt idx="2">
                  <c:v>Cisneros</c:v>
                </c:pt>
                <c:pt idx="3">
                  <c:v>Maceo</c:v>
                </c:pt>
                <c:pt idx="4">
                  <c:v>Puerto Berrio</c:v>
                </c:pt>
                <c:pt idx="5">
                  <c:v>Puerto Nare</c:v>
                </c:pt>
                <c:pt idx="6">
                  <c:v>Remedios</c:v>
                </c:pt>
                <c:pt idx="7">
                  <c:v>Segovia</c:v>
                </c:pt>
                <c:pt idx="8">
                  <c:v>Yalí</c:v>
                </c:pt>
                <c:pt idx="9">
                  <c:v>Yolombó</c:v>
                </c:pt>
                <c:pt idx="10">
                  <c:v>Yondó</c:v>
                </c:pt>
                <c:pt idx="11">
                  <c:v>Vegachí</c:v>
                </c:pt>
              </c:strCache>
            </c:strRef>
          </c:cat>
          <c:val>
            <c:numLit>
              <c:formatCode>General</c:formatCode>
              <c:ptCount val="1"/>
              <c:pt idx="0">
                <c:v>0</c:v>
              </c:pt>
            </c:numLit>
          </c:val>
        </c:ser>
        <c:ser>
          <c:idx val="2"/>
          <c:order val="2"/>
          <c:tx>
            <c:strRef>
              <c:f>Resumen!$E$238</c:f>
              <c:strCache>
                <c:ptCount val="1"/>
                <c:pt idx="0">
                  <c:v>Inservible</c:v>
                </c:pt>
              </c:strCache>
            </c:strRef>
          </c:tx>
          <c:cat>
            <c:strRef>
              <c:f>Resumen!$B$239:$B$250</c:f>
              <c:strCache>
                <c:ptCount val="12"/>
                <c:pt idx="0">
                  <c:v>Amalfi</c:v>
                </c:pt>
                <c:pt idx="1">
                  <c:v>Caracolí</c:v>
                </c:pt>
                <c:pt idx="2">
                  <c:v>Cisneros</c:v>
                </c:pt>
                <c:pt idx="3">
                  <c:v>Maceo</c:v>
                </c:pt>
                <c:pt idx="4">
                  <c:v>Puerto Berrio</c:v>
                </c:pt>
                <c:pt idx="5">
                  <c:v>Puerto Nare</c:v>
                </c:pt>
                <c:pt idx="6">
                  <c:v>Remedios</c:v>
                </c:pt>
                <c:pt idx="7">
                  <c:v>Segovia</c:v>
                </c:pt>
                <c:pt idx="8">
                  <c:v>Yalí</c:v>
                </c:pt>
                <c:pt idx="9">
                  <c:v>Yolombó</c:v>
                </c:pt>
                <c:pt idx="10">
                  <c:v>Yondó</c:v>
                </c:pt>
                <c:pt idx="11">
                  <c:v>Vegachí</c:v>
                </c:pt>
              </c:strCache>
            </c:strRef>
          </c:cat>
          <c:val>
            <c:numRef>
              <c:f>Resumen!$D$239:$D$250</c:f>
              <c:numCache>
                <c:formatCode>General</c:formatCode>
                <c:ptCount val="12"/>
                <c:pt idx="0" formatCode="0.00">
                  <c:v>75.06</c:v>
                </c:pt>
                <c:pt idx="1">
                  <c:v>11.88</c:v>
                </c:pt>
                <c:pt idx="2">
                  <c:v>17.8</c:v>
                </c:pt>
                <c:pt idx="3">
                  <c:v>14</c:v>
                </c:pt>
                <c:pt idx="4">
                  <c:v>160.61000000000001</c:v>
                </c:pt>
                <c:pt idx="5">
                  <c:v>58.5</c:v>
                </c:pt>
                <c:pt idx="6">
                  <c:v>82.08</c:v>
                </c:pt>
                <c:pt idx="7">
                  <c:v>482.13</c:v>
                </c:pt>
                <c:pt idx="8">
                  <c:v>17.25</c:v>
                </c:pt>
                <c:pt idx="9">
                  <c:v>10</c:v>
                </c:pt>
                <c:pt idx="10">
                  <c:v>76.160000000000011</c:v>
                </c:pt>
                <c:pt idx="11">
                  <c:v>22.4</c:v>
                </c:pt>
              </c:numCache>
            </c:numRef>
          </c:val>
        </c:ser>
        <c:dLbls/>
        <c:shape val="box"/>
        <c:axId val="106227200"/>
        <c:axId val="106229120"/>
        <c:axId val="0"/>
      </c:bar3DChart>
      <c:catAx>
        <c:axId val="106227200"/>
        <c:scaling>
          <c:orientation val="minMax"/>
        </c:scaling>
        <c:axPos val="b"/>
        <c:title>
          <c:tx>
            <c:rich>
              <a:bodyPr/>
              <a:lstStyle/>
              <a:p>
                <a:pPr>
                  <a:defRPr sz="1100" b="1" i="0" u="none" strike="noStrike" baseline="0">
                    <a:solidFill>
                      <a:srgbClr val="000000"/>
                    </a:solidFill>
                    <a:latin typeface="Calibri"/>
                    <a:ea typeface="Calibri"/>
                    <a:cs typeface="Calibri"/>
                  </a:defRPr>
                </a:pPr>
                <a:r>
                  <a:rPr lang="es-CO"/>
                  <a:t>Municipios de la Territorial</a:t>
                </a:r>
              </a:p>
            </c:rich>
          </c:tx>
        </c:title>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06229120"/>
        <c:crosses val="autoZero"/>
        <c:auto val="1"/>
        <c:lblAlgn val="ctr"/>
        <c:lblOffset val="100"/>
      </c:catAx>
      <c:valAx>
        <c:axId val="106229120"/>
        <c:scaling>
          <c:orientation val="minMax"/>
        </c:scaling>
        <c:axPos val="l"/>
        <c:majorGridlines/>
        <c:title>
          <c:tx>
            <c:rich>
              <a:bodyPr/>
              <a:lstStyle/>
              <a:p>
                <a:pPr>
                  <a:defRPr sz="1100" b="1" i="0" u="none" strike="noStrike" baseline="0">
                    <a:solidFill>
                      <a:srgbClr val="000000"/>
                    </a:solidFill>
                    <a:latin typeface="Calibri"/>
                    <a:ea typeface="Calibri"/>
                    <a:cs typeface="Calibri"/>
                  </a:defRPr>
                </a:pPr>
                <a:r>
                  <a:rPr lang="es-CO"/>
                  <a:t>Cantidad ( Ton/ Mes)</a:t>
                </a:r>
              </a:p>
            </c:rich>
          </c:tx>
          <c:layout>
            <c:manualLayout>
              <c:xMode val="edge"/>
              <c:yMode val="edge"/>
              <c:x val="3.7474121914535988E-2"/>
              <c:y val="0.21255716291277543"/>
            </c:manualLayout>
          </c:layout>
        </c:title>
        <c:numFmt formatCode="0.00" sourceLinked="1"/>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6227200"/>
        <c:crosses val="autoZero"/>
        <c:crossBetween val="between"/>
      </c:valAx>
      <c:spPr>
        <a:noFill/>
        <a:ln w="25400">
          <a:noFill/>
        </a:ln>
      </c:spPr>
    </c:plotArea>
    <c:legend>
      <c:legendPos val="r"/>
      <c:txPr>
        <a:bodyPr/>
        <a:lstStyle/>
        <a:p>
          <a:pPr>
            <a:defRPr sz="920"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CO"/>
  <c:chart>
    <c:title>
      <c:tx>
        <c:rich>
          <a:bodyPr/>
          <a:lstStyle/>
          <a:p>
            <a:pPr>
              <a:defRPr sz="1400" b="1" i="0" u="none" strike="noStrike" baseline="0">
                <a:solidFill>
                  <a:srgbClr val="000000"/>
                </a:solidFill>
                <a:latin typeface="Calibri"/>
                <a:ea typeface="Calibri"/>
                <a:cs typeface="Calibri"/>
              </a:defRPr>
            </a:pPr>
            <a:r>
              <a:rPr lang="es-CO"/>
              <a:t>Comparativo Residuos Generados y Recolectado</a:t>
            </a:r>
          </a:p>
        </c:rich>
      </c:tx>
      <c:layout>
        <c:manualLayout>
          <c:xMode val="edge"/>
          <c:yMode val="edge"/>
          <c:x val="0.21660374847510266"/>
          <c:y val="0.9016536118363796"/>
        </c:manualLayout>
      </c:layout>
      <c:overlay val="1"/>
    </c:title>
    <c:view3D>
      <c:depthPercent val="100"/>
      <c:rAngAx val="1"/>
    </c:view3D>
    <c:plotArea>
      <c:layout>
        <c:manualLayout>
          <c:layoutTarget val="inner"/>
          <c:xMode val="edge"/>
          <c:yMode val="edge"/>
          <c:x val="0.1336757337151038"/>
          <c:y val="3.8651069399614865E-2"/>
          <c:w val="0.68536879623001667"/>
          <c:h val="0.72792280860453995"/>
        </c:manualLayout>
      </c:layout>
      <c:bar3DChart>
        <c:barDir val="col"/>
        <c:grouping val="clustered"/>
        <c:ser>
          <c:idx val="0"/>
          <c:order val="0"/>
          <c:tx>
            <c:strRef>
              <c:f>Resumen!$C$263</c:f>
              <c:strCache>
                <c:ptCount val="1"/>
                <c:pt idx="0">
                  <c:v>Generado</c:v>
                </c:pt>
              </c:strCache>
            </c:strRef>
          </c:tx>
          <c:cat>
            <c:strRef>
              <c:f>Resumen!$B$264:$B$269</c:f>
              <c:strCache>
                <c:ptCount val="6"/>
                <c:pt idx="0">
                  <c:v>Cartama</c:v>
                </c:pt>
                <c:pt idx="1">
                  <c:v>Citara</c:v>
                </c:pt>
                <c:pt idx="2">
                  <c:v>Hevexicos</c:v>
                </c:pt>
                <c:pt idx="3">
                  <c:v>Panzenú</c:v>
                </c:pt>
                <c:pt idx="4">
                  <c:v>Tahamies</c:v>
                </c:pt>
                <c:pt idx="5">
                  <c:v>Zenufaná</c:v>
                </c:pt>
              </c:strCache>
            </c:strRef>
          </c:cat>
          <c:val>
            <c:numRef>
              <c:f>Resumen!$C$264:$C$269</c:f>
              <c:numCache>
                <c:formatCode>#,##0</c:formatCode>
                <c:ptCount val="6"/>
                <c:pt idx="0">
                  <c:v>1275.0819999999999</c:v>
                </c:pt>
                <c:pt idx="1">
                  <c:v>1504.3200000000002</c:v>
                </c:pt>
                <c:pt idx="2">
                  <c:v>929.58999999999992</c:v>
                </c:pt>
                <c:pt idx="3">
                  <c:v>3318.97</c:v>
                </c:pt>
                <c:pt idx="4">
                  <c:v>2348.5299999999997</c:v>
                </c:pt>
                <c:pt idx="5">
                  <c:v>3676.7499999999995</c:v>
                </c:pt>
              </c:numCache>
            </c:numRef>
          </c:val>
        </c:ser>
        <c:ser>
          <c:idx val="1"/>
          <c:order val="1"/>
          <c:tx>
            <c:strRef>
              <c:f>Resumen!$D$263</c:f>
              <c:strCache>
                <c:ptCount val="1"/>
                <c:pt idx="0">
                  <c:v>Recolectado</c:v>
                </c:pt>
              </c:strCache>
            </c:strRef>
          </c:tx>
          <c:cat>
            <c:strRef>
              <c:f>Resumen!$B$264:$B$269</c:f>
              <c:strCache>
                <c:ptCount val="6"/>
                <c:pt idx="0">
                  <c:v>Cartama</c:v>
                </c:pt>
                <c:pt idx="1">
                  <c:v>Citara</c:v>
                </c:pt>
                <c:pt idx="2">
                  <c:v>Hevexicos</c:v>
                </c:pt>
                <c:pt idx="3">
                  <c:v>Panzenú</c:v>
                </c:pt>
                <c:pt idx="4">
                  <c:v>Tahamies</c:v>
                </c:pt>
                <c:pt idx="5">
                  <c:v>Zenufaná</c:v>
                </c:pt>
              </c:strCache>
            </c:strRef>
          </c:cat>
          <c:val>
            <c:numRef>
              <c:f>Resumen!$D$264:$D$269</c:f>
              <c:numCache>
                <c:formatCode>#,##0</c:formatCode>
                <c:ptCount val="6"/>
                <c:pt idx="0">
                  <c:v>1252.23</c:v>
                </c:pt>
                <c:pt idx="1">
                  <c:v>1266.7742499999999</c:v>
                </c:pt>
                <c:pt idx="2">
                  <c:v>889.89999999999986</c:v>
                </c:pt>
                <c:pt idx="3">
                  <c:v>3296.9800000000005</c:v>
                </c:pt>
                <c:pt idx="4">
                  <c:v>2101.64</c:v>
                </c:pt>
                <c:pt idx="5">
                  <c:v>3443.22</c:v>
                </c:pt>
              </c:numCache>
            </c:numRef>
          </c:val>
        </c:ser>
        <c:dLbls/>
        <c:shape val="box"/>
        <c:axId val="106271872"/>
        <c:axId val="106273792"/>
        <c:axId val="0"/>
      </c:bar3DChart>
      <c:catAx>
        <c:axId val="106271872"/>
        <c:scaling>
          <c:orientation val="minMax"/>
        </c:scaling>
        <c:axPos val="b"/>
        <c:title>
          <c:tx>
            <c:rich>
              <a:bodyPr/>
              <a:lstStyle/>
              <a:p>
                <a:pPr>
                  <a:defRPr sz="1100" b="1" i="0" u="none" strike="noStrike" baseline="0">
                    <a:solidFill>
                      <a:srgbClr val="000000"/>
                    </a:solidFill>
                    <a:latin typeface="Calibri"/>
                    <a:ea typeface="Calibri"/>
                    <a:cs typeface="Calibri"/>
                  </a:defRPr>
                </a:pPr>
                <a:r>
                  <a:rPr lang="es-CO"/>
                  <a:t>Direcciones Territoriales</a:t>
                </a:r>
              </a:p>
            </c:rich>
          </c:tx>
        </c:title>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6273792"/>
        <c:crosses val="autoZero"/>
        <c:auto val="1"/>
        <c:lblAlgn val="ctr"/>
        <c:lblOffset val="100"/>
      </c:catAx>
      <c:valAx>
        <c:axId val="106273792"/>
        <c:scaling>
          <c:orientation val="minMax"/>
        </c:scaling>
        <c:axPos val="l"/>
        <c:majorGridlines/>
        <c:title>
          <c:tx>
            <c:rich>
              <a:bodyPr/>
              <a:lstStyle/>
              <a:p>
                <a:pPr>
                  <a:defRPr sz="1100" b="1" i="0" u="none" strike="noStrike" baseline="0">
                    <a:solidFill>
                      <a:srgbClr val="000000"/>
                    </a:solidFill>
                    <a:latin typeface="Calibri"/>
                    <a:ea typeface="Calibri"/>
                    <a:cs typeface="Calibri"/>
                  </a:defRPr>
                </a:pPr>
                <a:r>
                  <a:rPr lang="es-CO"/>
                  <a:t>Cantidad (Ton/Mes)</a:t>
                </a:r>
              </a:p>
            </c:rich>
          </c:tx>
          <c:layout>
            <c:manualLayout>
              <c:xMode val="edge"/>
              <c:yMode val="edge"/>
              <c:x val="2.9814794277475881E-2"/>
              <c:y val="0.25246520425155733"/>
            </c:manualLayout>
          </c:layout>
        </c:title>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6271872"/>
        <c:crosses val="autoZero"/>
        <c:crossBetween val="between"/>
      </c:valAx>
      <c:spPr>
        <a:noFill/>
        <a:ln w="25400">
          <a:noFill/>
        </a:ln>
      </c:spPr>
    </c:plotArea>
    <c:legend>
      <c:legendPos val="r"/>
      <c:txPr>
        <a:bodyPr/>
        <a:lstStyle/>
        <a:p>
          <a:pPr>
            <a:defRPr sz="920"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CO"/>
  <c:chart>
    <c:view3D>
      <c:rAngAx val="1"/>
    </c:view3D>
    <c:plotArea>
      <c:layout>
        <c:manualLayout>
          <c:layoutTarget val="inner"/>
          <c:xMode val="edge"/>
          <c:yMode val="edge"/>
          <c:x val="0.18798399739078958"/>
          <c:y val="0.14404000113662463"/>
          <c:w val="0.66521469756109386"/>
          <c:h val="0.64821018098733929"/>
        </c:manualLayout>
      </c:layout>
      <c:bar3DChart>
        <c:barDir val="col"/>
        <c:grouping val="clustered"/>
        <c:ser>
          <c:idx val="0"/>
          <c:order val="0"/>
          <c:tx>
            <c:strRef>
              <c:f>Resumen!$C$275</c:f>
              <c:strCache>
                <c:ptCount val="1"/>
                <c:pt idx="0">
                  <c:v>Generado</c:v>
                </c:pt>
              </c:strCache>
            </c:strRef>
          </c:tx>
          <c:cat>
            <c:strRef>
              <c:f>Resumen!$B$276:$B$281</c:f>
              <c:strCache>
                <c:ptCount val="6"/>
                <c:pt idx="0">
                  <c:v>Cartama</c:v>
                </c:pt>
                <c:pt idx="1">
                  <c:v>Citara</c:v>
                </c:pt>
                <c:pt idx="2">
                  <c:v>Hevexicos</c:v>
                </c:pt>
                <c:pt idx="3">
                  <c:v>Panzenú</c:v>
                </c:pt>
                <c:pt idx="4">
                  <c:v>Tahamies</c:v>
                </c:pt>
                <c:pt idx="5">
                  <c:v>Zenufaná</c:v>
                </c:pt>
              </c:strCache>
            </c:strRef>
          </c:cat>
          <c:val>
            <c:numRef>
              <c:f>Resumen!$C$276:$C$281</c:f>
              <c:numCache>
                <c:formatCode>#,##0</c:formatCode>
                <c:ptCount val="6"/>
                <c:pt idx="0">
                  <c:v>1275.0819999999999</c:v>
                </c:pt>
                <c:pt idx="1">
                  <c:v>1504.3200000000002</c:v>
                </c:pt>
                <c:pt idx="2">
                  <c:v>929.58999999999992</c:v>
                </c:pt>
                <c:pt idx="3">
                  <c:v>3318.97</c:v>
                </c:pt>
                <c:pt idx="4">
                  <c:v>2348.5299999999997</c:v>
                </c:pt>
                <c:pt idx="5">
                  <c:v>3676.7499999999995</c:v>
                </c:pt>
              </c:numCache>
            </c:numRef>
          </c:val>
        </c:ser>
        <c:ser>
          <c:idx val="1"/>
          <c:order val="1"/>
          <c:tx>
            <c:strRef>
              <c:f>Resumen!$D$275</c:f>
              <c:strCache>
                <c:ptCount val="1"/>
                <c:pt idx="0">
                  <c:v>Aprovechado</c:v>
                </c:pt>
              </c:strCache>
            </c:strRef>
          </c:tx>
          <c:cat>
            <c:strRef>
              <c:f>Resumen!$B$276:$B$281</c:f>
              <c:strCache>
                <c:ptCount val="6"/>
                <c:pt idx="0">
                  <c:v>Cartama</c:v>
                </c:pt>
                <c:pt idx="1">
                  <c:v>Citara</c:v>
                </c:pt>
                <c:pt idx="2">
                  <c:v>Hevexicos</c:v>
                </c:pt>
                <c:pt idx="3">
                  <c:v>Panzenú</c:v>
                </c:pt>
                <c:pt idx="4">
                  <c:v>Tahamies</c:v>
                </c:pt>
                <c:pt idx="5">
                  <c:v>Zenufaná</c:v>
                </c:pt>
              </c:strCache>
            </c:strRef>
          </c:cat>
          <c:val>
            <c:numRef>
              <c:f>Resumen!$D$276:$D$281</c:f>
              <c:numCache>
                <c:formatCode>#,##0</c:formatCode>
                <c:ptCount val="6"/>
                <c:pt idx="0">
                  <c:v>290.97999999999996</c:v>
                </c:pt>
                <c:pt idx="1">
                  <c:v>370.52</c:v>
                </c:pt>
                <c:pt idx="2">
                  <c:v>61.97</c:v>
                </c:pt>
                <c:pt idx="3">
                  <c:v>148.38</c:v>
                </c:pt>
                <c:pt idx="4">
                  <c:v>137.53</c:v>
                </c:pt>
                <c:pt idx="5">
                  <c:v>241.68</c:v>
                </c:pt>
              </c:numCache>
            </c:numRef>
          </c:val>
        </c:ser>
        <c:dLbls/>
        <c:shape val="box"/>
        <c:axId val="106450944"/>
        <c:axId val="106452864"/>
        <c:axId val="0"/>
      </c:bar3DChart>
      <c:catAx>
        <c:axId val="106450944"/>
        <c:scaling>
          <c:orientation val="minMax"/>
        </c:scaling>
        <c:axPos val="b"/>
        <c:title>
          <c:tx>
            <c:rich>
              <a:bodyPr/>
              <a:lstStyle/>
              <a:p>
                <a:pPr>
                  <a:defRPr sz="1200"/>
                </a:pPr>
                <a:r>
                  <a:rPr lang="es-CO" sz="1200"/>
                  <a:t>Direcciones territoriales</a:t>
                </a:r>
              </a:p>
            </c:rich>
          </c:tx>
          <c:layout>
            <c:manualLayout>
              <c:xMode val="edge"/>
              <c:yMode val="edge"/>
              <c:x val="0.38097367395846332"/>
              <c:y val="0.89825676499055596"/>
            </c:manualLayout>
          </c:layout>
        </c:title>
        <c:tickLblPos val="nextTo"/>
        <c:crossAx val="106452864"/>
        <c:crosses val="autoZero"/>
        <c:auto val="1"/>
        <c:lblAlgn val="ctr"/>
        <c:lblOffset val="100"/>
      </c:catAx>
      <c:valAx>
        <c:axId val="106452864"/>
        <c:scaling>
          <c:orientation val="minMax"/>
        </c:scaling>
        <c:axPos val="l"/>
        <c:majorGridlines/>
        <c:title>
          <c:tx>
            <c:rich>
              <a:bodyPr rot="-5400000" vert="horz"/>
              <a:lstStyle/>
              <a:p>
                <a:pPr>
                  <a:defRPr sz="1200" b="1"/>
                </a:pPr>
                <a:r>
                  <a:rPr lang="es-CO" sz="1200" b="1"/>
                  <a:t>Cantidad (Ton/mes)</a:t>
                </a:r>
              </a:p>
            </c:rich>
          </c:tx>
          <c:layout>
            <c:manualLayout>
              <c:xMode val="edge"/>
              <c:yMode val="edge"/>
              <c:x val="6.1239732442042907E-2"/>
              <c:y val="0.32084798225256372"/>
            </c:manualLayout>
          </c:layout>
        </c:title>
        <c:numFmt formatCode="#,##0" sourceLinked="1"/>
        <c:tickLblPos val="nextTo"/>
        <c:crossAx val="106450944"/>
        <c:crosses val="autoZero"/>
        <c:crossBetween val="between"/>
      </c:valAx>
    </c:plotArea>
    <c:legend>
      <c:legendPos val="r"/>
    </c:legend>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CO"/>
  <c:chart>
    <c:view3D>
      <c:rAngAx val="1"/>
    </c:view3D>
    <c:plotArea>
      <c:layout>
        <c:manualLayout>
          <c:layoutTarget val="inner"/>
          <c:xMode val="edge"/>
          <c:yMode val="edge"/>
          <c:x val="0.18798399739078964"/>
          <c:y val="0.14404000113662474"/>
          <c:w val="0.6652146975610943"/>
          <c:h val="0.64821018098733907"/>
        </c:manualLayout>
      </c:layout>
      <c:bar3DChart>
        <c:barDir val="col"/>
        <c:grouping val="clustered"/>
        <c:ser>
          <c:idx val="0"/>
          <c:order val="0"/>
          <c:tx>
            <c:strRef>
              <c:f>Resumen!$C$275</c:f>
              <c:strCache>
                <c:ptCount val="1"/>
                <c:pt idx="0">
                  <c:v>Generado</c:v>
                </c:pt>
              </c:strCache>
            </c:strRef>
          </c:tx>
          <c:cat>
            <c:strRef>
              <c:f>Resumen!$B$282:$B$283</c:f>
              <c:strCache>
                <c:ptCount val="2"/>
                <c:pt idx="0">
                  <c:v>Aburra Sur</c:v>
                </c:pt>
                <c:pt idx="1">
                  <c:v>Aburra Norte</c:v>
                </c:pt>
              </c:strCache>
            </c:strRef>
          </c:cat>
          <c:val>
            <c:numRef>
              <c:f>Resumen!$C$282:$C$283</c:f>
              <c:numCache>
                <c:formatCode>#,##0</c:formatCode>
                <c:ptCount val="2"/>
                <c:pt idx="0">
                  <c:v>18687.843000000001</c:v>
                </c:pt>
                <c:pt idx="1">
                  <c:v>51890.619999999995</c:v>
                </c:pt>
              </c:numCache>
            </c:numRef>
          </c:val>
        </c:ser>
        <c:ser>
          <c:idx val="1"/>
          <c:order val="1"/>
          <c:tx>
            <c:strRef>
              <c:f>Resumen!$D$275</c:f>
              <c:strCache>
                <c:ptCount val="1"/>
                <c:pt idx="0">
                  <c:v>Aprovechado</c:v>
                </c:pt>
              </c:strCache>
            </c:strRef>
          </c:tx>
          <c:cat>
            <c:strRef>
              <c:f>Resumen!$B$282:$B$283</c:f>
              <c:strCache>
                <c:ptCount val="2"/>
                <c:pt idx="0">
                  <c:v>Aburra Sur</c:v>
                </c:pt>
                <c:pt idx="1">
                  <c:v>Aburra Norte</c:v>
                </c:pt>
              </c:strCache>
            </c:strRef>
          </c:cat>
          <c:val>
            <c:numRef>
              <c:f>Resumen!$D$282:$D$283</c:f>
              <c:numCache>
                <c:formatCode>#,##0</c:formatCode>
                <c:ptCount val="2"/>
                <c:pt idx="0">
                  <c:v>1207.1199999999999</c:v>
                </c:pt>
                <c:pt idx="1">
                  <c:v>7150.91</c:v>
                </c:pt>
              </c:numCache>
            </c:numRef>
          </c:val>
        </c:ser>
        <c:dLbls/>
        <c:shape val="box"/>
        <c:axId val="106478976"/>
        <c:axId val="106366464"/>
        <c:axId val="0"/>
      </c:bar3DChart>
      <c:catAx>
        <c:axId val="106478976"/>
        <c:scaling>
          <c:orientation val="minMax"/>
        </c:scaling>
        <c:axPos val="b"/>
        <c:title>
          <c:tx>
            <c:rich>
              <a:bodyPr/>
              <a:lstStyle/>
              <a:p>
                <a:pPr>
                  <a:defRPr sz="1200"/>
                </a:pPr>
                <a:r>
                  <a:rPr lang="es-CO" sz="1200"/>
                  <a:t>Direcciones territoriales</a:t>
                </a:r>
              </a:p>
            </c:rich>
          </c:tx>
          <c:layout>
            <c:manualLayout>
              <c:xMode val="edge"/>
              <c:yMode val="edge"/>
              <c:x val="0.35915633419215631"/>
              <c:y val="0.89876371964904467"/>
            </c:manualLayout>
          </c:layout>
        </c:title>
        <c:tickLblPos val="nextTo"/>
        <c:crossAx val="106366464"/>
        <c:crosses val="autoZero"/>
        <c:auto val="1"/>
        <c:lblAlgn val="ctr"/>
        <c:lblOffset val="100"/>
      </c:catAx>
      <c:valAx>
        <c:axId val="106366464"/>
        <c:scaling>
          <c:orientation val="minMax"/>
        </c:scaling>
        <c:axPos val="l"/>
        <c:majorGridlines/>
        <c:title>
          <c:tx>
            <c:rich>
              <a:bodyPr rot="-5400000" vert="horz"/>
              <a:lstStyle/>
              <a:p>
                <a:pPr>
                  <a:defRPr sz="1200" b="1"/>
                </a:pPr>
                <a:r>
                  <a:rPr lang="es-CO" sz="1200" b="1"/>
                  <a:t>Cantidad (Ton/mes)</a:t>
                </a:r>
              </a:p>
            </c:rich>
          </c:tx>
          <c:layout>
            <c:manualLayout>
              <c:xMode val="edge"/>
              <c:yMode val="edge"/>
              <c:x val="6.1239732442042907E-2"/>
              <c:y val="0.32084798225256395"/>
            </c:manualLayout>
          </c:layout>
        </c:title>
        <c:numFmt formatCode="#,##0" sourceLinked="1"/>
        <c:tickLblPos val="nextTo"/>
        <c:crossAx val="106478976"/>
        <c:crosses val="autoZero"/>
        <c:crossBetween val="between"/>
      </c:valAx>
    </c:plotArea>
    <c:legend>
      <c:legendPos val="r"/>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s-CO"/>
  <c:chart>
    <c:title>
      <c:tx>
        <c:rich>
          <a:bodyPr/>
          <a:lstStyle/>
          <a:p>
            <a:pPr>
              <a:defRPr sz="1400" b="1" i="0" u="none" strike="noStrike" baseline="0">
                <a:solidFill>
                  <a:srgbClr val="000000"/>
                </a:solidFill>
                <a:latin typeface="Calibri"/>
                <a:ea typeface="Calibri"/>
                <a:cs typeface="Calibri"/>
              </a:defRPr>
            </a:pPr>
            <a:r>
              <a:rPr lang="es-CO"/>
              <a:t>Comparativo Residuos Generados y Dispuestos</a:t>
            </a:r>
          </a:p>
        </c:rich>
      </c:tx>
      <c:layout>
        <c:manualLayout>
          <c:xMode val="edge"/>
          <c:yMode val="edge"/>
          <c:x val="0.21660374847510272"/>
          <c:y val="0.9016536118363796"/>
        </c:manualLayout>
      </c:layout>
      <c:overlay val="1"/>
    </c:title>
    <c:view3D>
      <c:depthPercent val="100"/>
      <c:rAngAx val="1"/>
    </c:view3D>
    <c:plotArea>
      <c:layout>
        <c:manualLayout>
          <c:layoutTarget val="inner"/>
          <c:xMode val="edge"/>
          <c:yMode val="edge"/>
          <c:x val="0.1336757337151038"/>
          <c:y val="3.8651069399614865E-2"/>
          <c:w val="0.68536879623001667"/>
          <c:h val="0.72792280860454028"/>
        </c:manualLayout>
      </c:layout>
      <c:bar3DChart>
        <c:barDir val="col"/>
        <c:grouping val="clustered"/>
        <c:ser>
          <c:idx val="0"/>
          <c:order val="0"/>
          <c:tx>
            <c:strRef>
              <c:f>Resumen!$C$263</c:f>
              <c:strCache>
                <c:ptCount val="1"/>
                <c:pt idx="0">
                  <c:v>Generado</c:v>
                </c:pt>
              </c:strCache>
            </c:strRef>
          </c:tx>
          <c:cat>
            <c:strRef>
              <c:f>Resumen!$B$264:$B$269</c:f>
              <c:strCache>
                <c:ptCount val="6"/>
                <c:pt idx="0">
                  <c:v>Cartama</c:v>
                </c:pt>
                <c:pt idx="1">
                  <c:v>Citara</c:v>
                </c:pt>
                <c:pt idx="2">
                  <c:v>Hevexicos</c:v>
                </c:pt>
                <c:pt idx="3">
                  <c:v>Panzenú</c:v>
                </c:pt>
                <c:pt idx="4">
                  <c:v>Tahamies</c:v>
                </c:pt>
                <c:pt idx="5">
                  <c:v>Zenufaná</c:v>
                </c:pt>
              </c:strCache>
            </c:strRef>
          </c:cat>
          <c:val>
            <c:numRef>
              <c:f>Resumen!$C$264:$C$269</c:f>
              <c:numCache>
                <c:formatCode>#,##0</c:formatCode>
                <c:ptCount val="6"/>
                <c:pt idx="0">
                  <c:v>1275.0819999999999</c:v>
                </c:pt>
                <c:pt idx="1">
                  <c:v>1504.3200000000002</c:v>
                </c:pt>
                <c:pt idx="2">
                  <c:v>929.58999999999992</c:v>
                </c:pt>
                <c:pt idx="3">
                  <c:v>3318.97</c:v>
                </c:pt>
                <c:pt idx="4">
                  <c:v>2348.5299999999997</c:v>
                </c:pt>
                <c:pt idx="5">
                  <c:v>3676.7499999999995</c:v>
                </c:pt>
              </c:numCache>
            </c:numRef>
          </c:val>
        </c:ser>
        <c:ser>
          <c:idx val="2"/>
          <c:order val="1"/>
          <c:tx>
            <c:strRef>
              <c:f>Resumen!$E$263</c:f>
              <c:strCache>
                <c:ptCount val="1"/>
                <c:pt idx="0">
                  <c:v>Dispuesto</c:v>
                </c:pt>
              </c:strCache>
            </c:strRef>
          </c:tx>
          <c:cat>
            <c:strRef>
              <c:f>Resumen!$B$264:$B$269</c:f>
              <c:strCache>
                <c:ptCount val="6"/>
                <c:pt idx="0">
                  <c:v>Cartama</c:v>
                </c:pt>
                <c:pt idx="1">
                  <c:v>Citara</c:v>
                </c:pt>
                <c:pt idx="2">
                  <c:v>Hevexicos</c:v>
                </c:pt>
                <c:pt idx="3">
                  <c:v>Panzenú</c:v>
                </c:pt>
                <c:pt idx="4">
                  <c:v>Tahamies</c:v>
                </c:pt>
                <c:pt idx="5">
                  <c:v>Zenufaná</c:v>
                </c:pt>
              </c:strCache>
            </c:strRef>
          </c:cat>
          <c:val>
            <c:numRef>
              <c:f>Resumen!$E$264:$E$269</c:f>
              <c:numCache>
                <c:formatCode>#,##0</c:formatCode>
                <c:ptCount val="6"/>
                <c:pt idx="0">
                  <c:v>1001.05</c:v>
                </c:pt>
                <c:pt idx="1">
                  <c:v>1134.81</c:v>
                </c:pt>
                <c:pt idx="2">
                  <c:v>851.71</c:v>
                </c:pt>
                <c:pt idx="3">
                  <c:v>3174.6000000000004</c:v>
                </c:pt>
                <c:pt idx="4">
                  <c:v>2039.31</c:v>
                </c:pt>
                <c:pt idx="5">
                  <c:v>3500.5</c:v>
                </c:pt>
              </c:numCache>
            </c:numRef>
          </c:val>
        </c:ser>
        <c:dLbls/>
        <c:shape val="box"/>
        <c:axId val="106574208"/>
        <c:axId val="106576128"/>
        <c:axId val="0"/>
      </c:bar3DChart>
      <c:catAx>
        <c:axId val="106574208"/>
        <c:scaling>
          <c:orientation val="minMax"/>
        </c:scaling>
        <c:axPos val="b"/>
        <c:title>
          <c:tx>
            <c:rich>
              <a:bodyPr/>
              <a:lstStyle/>
              <a:p>
                <a:pPr>
                  <a:defRPr sz="1100" b="1" i="0" u="none" strike="noStrike" baseline="0">
                    <a:solidFill>
                      <a:srgbClr val="000000"/>
                    </a:solidFill>
                    <a:latin typeface="Calibri"/>
                    <a:ea typeface="Calibri"/>
                    <a:cs typeface="Calibri"/>
                  </a:defRPr>
                </a:pPr>
                <a:r>
                  <a:rPr lang="es-CO"/>
                  <a:t>Direcciones Territoriales</a:t>
                </a:r>
              </a:p>
            </c:rich>
          </c:tx>
        </c:title>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6576128"/>
        <c:crosses val="autoZero"/>
        <c:auto val="1"/>
        <c:lblAlgn val="ctr"/>
        <c:lblOffset val="100"/>
      </c:catAx>
      <c:valAx>
        <c:axId val="106576128"/>
        <c:scaling>
          <c:orientation val="minMax"/>
        </c:scaling>
        <c:axPos val="l"/>
        <c:majorGridlines/>
        <c:title>
          <c:tx>
            <c:rich>
              <a:bodyPr/>
              <a:lstStyle/>
              <a:p>
                <a:pPr>
                  <a:defRPr sz="1100" b="1" i="0" u="none" strike="noStrike" baseline="0">
                    <a:solidFill>
                      <a:srgbClr val="000000"/>
                    </a:solidFill>
                    <a:latin typeface="Calibri"/>
                    <a:ea typeface="Calibri"/>
                    <a:cs typeface="Calibri"/>
                  </a:defRPr>
                </a:pPr>
                <a:r>
                  <a:rPr lang="es-CO"/>
                  <a:t>Cantidad (Ton/Mes)</a:t>
                </a:r>
              </a:p>
            </c:rich>
          </c:tx>
          <c:layout>
            <c:manualLayout>
              <c:xMode val="edge"/>
              <c:yMode val="edge"/>
              <c:x val="2.9814794277475881E-2"/>
              <c:y val="0.25246520425155733"/>
            </c:manualLayout>
          </c:layout>
        </c:title>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6574208"/>
        <c:crosses val="autoZero"/>
        <c:crossBetween val="between"/>
      </c:valAx>
      <c:spPr>
        <a:noFill/>
        <a:ln w="25400">
          <a:noFill/>
        </a:ln>
      </c:spPr>
    </c:plotArea>
    <c:legend>
      <c:legendPos val="r"/>
      <c:txPr>
        <a:bodyPr/>
        <a:lstStyle/>
        <a:p>
          <a:pPr>
            <a:defRPr sz="920" b="0" i="0" u="none" strike="noStrike" baseline="0">
              <a:solidFill>
                <a:srgbClr val="000000"/>
              </a:solidFill>
              <a:latin typeface="Calibri"/>
              <a:ea typeface="Calibri"/>
              <a:cs typeface="Calibri"/>
            </a:defRPr>
          </a:pPr>
          <a:endParaRPr lang="es-CO"/>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s-CO"/>
  <c:chart>
    <c:title>
      <c:tx>
        <c:rich>
          <a:bodyPr/>
          <a:lstStyle/>
          <a:p>
            <a:pPr>
              <a:defRPr sz="1400" b="1" i="0" u="none" strike="noStrike" baseline="0">
                <a:solidFill>
                  <a:srgbClr val="000000"/>
                </a:solidFill>
                <a:latin typeface="Arial"/>
                <a:ea typeface="Arial"/>
                <a:cs typeface="Arial"/>
              </a:defRPr>
            </a:pPr>
            <a:r>
              <a:rPr lang="es-CO"/>
              <a:t>Población Rural  ( hab)</a:t>
            </a:r>
          </a:p>
        </c:rich>
      </c:tx>
      <c:layout>
        <c:manualLayout>
          <c:xMode val="edge"/>
          <c:yMode val="edge"/>
          <c:x val="0.35241328882567563"/>
          <c:y val="0.88793863951123986"/>
        </c:manualLayout>
      </c:layout>
    </c:title>
    <c:view3D>
      <c:depthPercent val="100"/>
      <c:rAngAx val="1"/>
    </c:view3D>
    <c:plotArea>
      <c:layout>
        <c:manualLayout>
          <c:layoutTarget val="inner"/>
          <c:xMode val="edge"/>
          <c:yMode val="edge"/>
          <c:x val="4.8290207015715174E-2"/>
          <c:y val="8.0836919676538402E-2"/>
          <c:w val="0.88503289540603547"/>
          <c:h val="0.70732834721607163"/>
        </c:manualLayout>
      </c:layout>
      <c:bar3DChart>
        <c:barDir val="col"/>
        <c:grouping val="clustered"/>
        <c:ser>
          <c:idx val="0"/>
          <c:order val="0"/>
          <c:spPr>
            <a:solidFill>
              <a:schemeClr val="accent1"/>
            </a:solidFill>
          </c:spPr>
          <c:dLbls>
            <c:dLbl>
              <c:idx val="0"/>
              <c:layout>
                <c:manualLayout>
                  <c:x val="0"/>
                  <c:y val="-3.2000000000000008E-2"/>
                </c:manualLayout>
              </c:layout>
              <c:showVal val="1"/>
            </c:dLbl>
            <c:dLbl>
              <c:idx val="1"/>
              <c:layout>
                <c:manualLayout>
                  <c:x val="2.9204494699400728E-17"/>
                  <c:y val="-2.8444444444444446E-2"/>
                </c:manualLayout>
              </c:layout>
              <c:showVal val="1"/>
            </c:dLbl>
            <c:dLbl>
              <c:idx val="2"/>
              <c:layout>
                <c:manualLayout>
                  <c:x val="0"/>
                  <c:y val="-3.9111111111111117E-2"/>
                </c:manualLayout>
              </c:layout>
              <c:showVal val="1"/>
            </c:dLbl>
            <c:dLbl>
              <c:idx val="3"/>
              <c:layout>
                <c:manualLayout>
                  <c:x val="0"/>
                  <c:y val="-2.4888888888888887E-2"/>
                </c:manualLayout>
              </c:layout>
              <c:showVal val="1"/>
            </c:dLbl>
            <c:dLbl>
              <c:idx val="4"/>
              <c:layout>
                <c:manualLayout>
                  <c:x val="0"/>
                  <c:y val="-3.5555555555555556E-2"/>
                </c:manualLayout>
              </c:layout>
              <c:showVal val="1"/>
            </c:dLbl>
            <c:dLbl>
              <c:idx val="5"/>
              <c:layout>
                <c:manualLayout>
                  <c:x val="-4.7789725209080062E-3"/>
                  <c:y val="-3.911111111111111E-2"/>
                </c:manualLayout>
              </c:layout>
              <c:showVal val="1"/>
            </c:dLbl>
            <c:txPr>
              <a:bodyPr/>
              <a:lstStyle/>
              <a:p>
                <a:pPr>
                  <a:defRPr sz="900" b="0" i="0" u="none" strike="noStrike" baseline="0">
                    <a:solidFill>
                      <a:srgbClr val="000000"/>
                    </a:solidFill>
                    <a:latin typeface="Arial"/>
                    <a:ea typeface="Arial"/>
                    <a:cs typeface="Arial"/>
                  </a:defRPr>
                </a:pPr>
                <a:endParaRPr lang="es-CO"/>
              </a:p>
            </c:txPr>
            <c:showVal val="1"/>
          </c:dLbls>
          <c:cat>
            <c:strRef>
              <c:f>Resumen!$B$17:$B$22</c:f>
              <c:strCache>
                <c:ptCount val="6"/>
                <c:pt idx="0">
                  <c:v>Cartama</c:v>
                </c:pt>
                <c:pt idx="1">
                  <c:v>Cítara</c:v>
                </c:pt>
                <c:pt idx="2">
                  <c:v>Hevéxicos</c:v>
                </c:pt>
                <c:pt idx="3">
                  <c:v>Panzenú</c:v>
                </c:pt>
                <c:pt idx="4">
                  <c:v>Tahamíes</c:v>
                </c:pt>
                <c:pt idx="5">
                  <c:v>Zenufaná</c:v>
                </c:pt>
              </c:strCache>
            </c:strRef>
          </c:cat>
          <c:val>
            <c:numRef>
              <c:f>Resumen!$C$17:$C$22</c:f>
              <c:numCache>
                <c:formatCode>#,##0</c:formatCode>
                <c:ptCount val="6"/>
                <c:pt idx="0">
                  <c:v>79505</c:v>
                </c:pt>
                <c:pt idx="1">
                  <c:v>84437</c:v>
                </c:pt>
                <c:pt idx="2">
                  <c:v>74658</c:v>
                </c:pt>
                <c:pt idx="3">
                  <c:v>132239</c:v>
                </c:pt>
                <c:pt idx="4">
                  <c:v>170571</c:v>
                </c:pt>
                <c:pt idx="5">
                  <c:v>88501</c:v>
                </c:pt>
              </c:numCache>
            </c:numRef>
          </c:val>
        </c:ser>
        <c:dLbls/>
        <c:shape val="box"/>
        <c:axId val="106582016"/>
        <c:axId val="106583552"/>
        <c:axId val="0"/>
      </c:bar3DChart>
      <c:catAx>
        <c:axId val="106582016"/>
        <c:scaling>
          <c:orientation val="minMax"/>
        </c:scaling>
        <c:axPos val="b"/>
        <c:numFmt formatCode="General" sourceLinked="1"/>
        <c:majorTickMark val="none"/>
        <c:tickLblPos val="nextTo"/>
        <c:txPr>
          <a:bodyPr rot="0" vert="horz"/>
          <a:lstStyle/>
          <a:p>
            <a:pPr>
              <a:defRPr sz="800" b="0" i="0" u="none" strike="noStrike" baseline="0">
                <a:solidFill>
                  <a:srgbClr val="000000"/>
                </a:solidFill>
                <a:latin typeface="Arial"/>
                <a:ea typeface="Arial"/>
                <a:cs typeface="Arial"/>
              </a:defRPr>
            </a:pPr>
            <a:endParaRPr lang="es-CO"/>
          </a:p>
        </c:txPr>
        <c:crossAx val="106583552"/>
        <c:crosses val="autoZero"/>
        <c:auto val="1"/>
        <c:lblAlgn val="ctr"/>
        <c:lblOffset val="100"/>
      </c:catAx>
      <c:valAx>
        <c:axId val="106583552"/>
        <c:scaling>
          <c:orientation val="minMax"/>
        </c:scaling>
        <c:delete val="1"/>
        <c:axPos val="l"/>
        <c:numFmt formatCode="#,##0" sourceLinked="1"/>
        <c:tickLblPos val="none"/>
        <c:crossAx val="106582016"/>
        <c:crosses val="autoZero"/>
        <c:crossBetween val="between"/>
      </c:valAx>
      <c:spPr>
        <a:noFill/>
        <a:ln w="25400">
          <a:noFill/>
        </a:ln>
      </c:spPr>
    </c:plotArea>
    <c:plotVisOnly val="1"/>
    <c:dispBlanksAs val="gap"/>
  </c:chart>
  <c:txPr>
    <a:bodyPr/>
    <a:lstStyle/>
    <a:p>
      <a:pPr>
        <a:defRPr sz="900" b="0" i="0" u="none" strike="noStrike" baseline="0">
          <a:solidFill>
            <a:srgbClr val="000000"/>
          </a:solidFill>
          <a:latin typeface="Arial"/>
          <a:ea typeface="Arial"/>
          <a:cs typeface="Arial"/>
        </a:defRPr>
      </a:pPr>
      <a:endParaRPr lang="es-CO"/>
    </a:p>
  </c:tx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s-CO"/>
  <c:chart>
    <c:title>
      <c:layout>
        <c:manualLayout>
          <c:xMode val="edge"/>
          <c:yMode val="edge"/>
          <c:x val="0.3451847896999703"/>
          <c:y val="0.83019173206051311"/>
        </c:manualLayout>
      </c:layout>
    </c:title>
    <c:view3D>
      <c:rotX val="30"/>
      <c:perspective val="30"/>
    </c:view3D>
    <c:plotArea>
      <c:layout>
        <c:manualLayout>
          <c:layoutTarget val="inner"/>
          <c:xMode val="edge"/>
          <c:yMode val="edge"/>
          <c:x val="2.7446031328869542E-2"/>
          <c:y val="0.10348154814874741"/>
          <c:w val="0.69873580040311034"/>
          <c:h val="0.75268738370681987"/>
        </c:manualLayout>
      </c:layout>
      <c:pie3DChart>
        <c:varyColors val="1"/>
        <c:ser>
          <c:idx val="0"/>
          <c:order val="0"/>
          <c:tx>
            <c:strRef>
              <c:f>Resumen!$AI$2</c:f>
              <c:strCache>
                <c:ptCount val="1"/>
                <c:pt idx="0">
                  <c:v>Población Total</c:v>
                </c:pt>
              </c:strCache>
            </c:strRef>
          </c:tx>
          <c:explosion val="25"/>
          <c:dLbls>
            <c:showPercent val="1"/>
            <c:showLeaderLines val="1"/>
          </c:dLbls>
          <c:cat>
            <c:strRef>
              <c:f>Resumen!$AH$3:$AH$10</c:f>
              <c:strCache>
                <c:ptCount val="8"/>
                <c:pt idx="0">
                  <c:v>Cartama (11)</c:v>
                </c:pt>
                <c:pt idx="1">
                  <c:v>Citará (8)</c:v>
                </c:pt>
                <c:pt idx="2">
                  <c:v>Hevéxicos (10)</c:v>
                </c:pt>
                <c:pt idx="3">
                  <c:v>Panzenú (7)</c:v>
                </c:pt>
                <c:pt idx="4">
                  <c:v>Tahamíes (17)</c:v>
                </c:pt>
                <c:pt idx="5">
                  <c:v>Zenufaná (12)</c:v>
                </c:pt>
                <c:pt idx="6">
                  <c:v>Aburrá Norte (5)</c:v>
                </c:pt>
                <c:pt idx="7">
                  <c:v>Aburrá Sur (10)</c:v>
                </c:pt>
              </c:strCache>
            </c:strRef>
          </c:cat>
          <c:val>
            <c:numRef>
              <c:f>Resumen!$AI$3:$AI$10</c:f>
              <c:numCache>
                <c:formatCode>#,##0</c:formatCode>
                <c:ptCount val="8"/>
                <c:pt idx="0">
                  <c:v>142119</c:v>
                </c:pt>
                <c:pt idx="1">
                  <c:v>153632</c:v>
                </c:pt>
                <c:pt idx="2">
                  <c:v>113750</c:v>
                </c:pt>
                <c:pt idx="3">
                  <c:v>308173</c:v>
                </c:pt>
                <c:pt idx="4">
                  <c:v>289048</c:v>
                </c:pt>
                <c:pt idx="5">
                  <c:v>282779</c:v>
                </c:pt>
                <c:pt idx="6">
                  <c:v>2909119</c:v>
                </c:pt>
                <c:pt idx="7">
                  <c:v>712955</c:v>
                </c:pt>
              </c:numCache>
            </c:numRef>
          </c:val>
        </c:ser>
        <c:dLbls>
          <c:showPercent val="1"/>
        </c:dLbls>
      </c:pie3DChart>
    </c:plotArea>
    <c:legend>
      <c:legendPos val="r"/>
      <c:layout>
        <c:manualLayout>
          <c:xMode val="edge"/>
          <c:yMode val="edge"/>
          <c:x val="0.76936824929653891"/>
          <c:y val="0.1507974103064002"/>
          <c:w val="0.23063175070346117"/>
          <c:h val="0.63356075110787513"/>
        </c:manualLayout>
      </c:layout>
    </c:legend>
    <c:plotVisOnly val="1"/>
    <c:dispBlanksAs val="zero"/>
  </c:chart>
  <c:txPr>
    <a:bodyPr/>
    <a:lstStyle/>
    <a:p>
      <a:pPr>
        <a:defRPr>
          <a:latin typeface="Tahoma" pitchFamily="34" charset="0"/>
          <a:ea typeface="Tahoma" pitchFamily="34" charset="0"/>
          <a:cs typeface="Tahoma"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s-CO"/>
  <c:chart>
    <c:title>
      <c:tx>
        <c:rich>
          <a:bodyPr/>
          <a:lstStyle/>
          <a:p>
            <a:pPr>
              <a:defRPr/>
            </a:pPr>
            <a:r>
              <a:rPr lang="es-CO"/>
              <a:t>% por tipo de residuós sólidos generados</a:t>
            </a:r>
          </a:p>
        </c:rich>
      </c:tx>
      <c:layout>
        <c:manualLayout>
          <c:xMode val="edge"/>
          <c:yMode val="edge"/>
          <c:x val="0.20115966754155731"/>
          <c:y val="0.76412037037037073"/>
        </c:manualLayout>
      </c:layout>
    </c:title>
    <c:view3D>
      <c:rotX val="30"/>
      <c:perspective val="30"/>
    </c:view3D>
    <c:plotArea>
      <c:layout>
        <c:manualLayout>
          <c:layoutTarget val="inner"/>
          <c:xMode val="edge"/>
          <c:yMode val="edge"/>
          <c:x val="6.932983377077867E-2"/>
          <c:y val="0.13212525517643628"/>
          <c:w val="0.55950721784776891"/>
          <c:h val="0.64767096821230674"/>
        </c:manualLayout>
      </c:layout>
      <c:pie3DChart>
        <c:varyColors val="1"/>
        <c:ser>
          <c:idx val="0"/>
          <c:order val="0"/>
          <c:explosion val="25"/>
          <c:dLbls>
            <c:showPercent val="1"/>
            <c:showLeaderLines val="1"/>
          </c:dLbls>
          <c:cat>
            <c:strRef>
              <c:f>Resumen!$W$65:$W$67</c:f>
              <c:strCache>
                <c:ptCount val="3"/>
                <c:pt idx="0">
                  <c:v>Orgánico</c:v>
                </c:pt>
                <c:pt idx="1">
                  <c:v>Inorgánico
(Material reciclable)</c:v>
                </c:pt>
                <c:pt idx="2">
                  <c:v>Inservible</c:v>
                </c:pt>
              </c:strCache>
            </c:strRef>
          </c:cat>
          <c:val>
            <c:numRef>
              <c:f>Resumen!$X$65:$X$67</c:f>
              <c:numCache>
                <c:formatCode>#,##0</c:formatCode>
                <c:ptCount val="3"/>
                <c:pt idx="0">
                  <c:v>555399.3851999999</c:v>
                </c:pt>
                <c:pt idx="1">
                  <c:v>181052.0514</c:v>
                </c:pt>
                <c:pt idx="2">
                  <c:v>267129.02339999995</c:v>
                </c:pt>
              </c:numCache>
            </c:numRef>
          </c:val>
        </c:ser>
        <c:dLbls>
          <c:showPercent val="1"/>
        </c:dLbls>
      </c:pie3DChart>
    </c:plotArea>
    <c:legend>
      <c:legendPos val="r"/>
      <c:layout>
        <c:manualLayout>
          <c:xMode val="edge"/>
          <c:yMode val="edge"/>
          <c:x val="0.69816688538932636"/>
          <c:y val="0.19554972295129783"/>
          <c:w val="0.2740553368328959"/>
          <c:h val="0.41896981627296592"/>
        </c:manualLayout>
      </c:layout>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15</xdr:col>
      <xdr:colOff>166686</xdr:colOff>
      <xdr:row>3</xdr:row>
      <xdr:rowOff>9525</xdr:rowOff>
    </xdr:from>
    <xdr:to>
      <xdr:col>20</xdr:col>
      <xdr:colOff>807243</xdr:colOff>
      <xdr:row>17</xdr:row>
      <xdr:rowOff>28575</xdr:rowOff>
    </xdr:to>
    <xdr:graphicFrame macro="">
      <xdr:nvGraphicFramePr>
        <xdr:cNvPr id="322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45244</xdr:colOff>
      <xdr:row>1</xdr:row>
      <xdr:rowOff>157163</xdr:rowOff>
    </xdr:from>
    <xdr:to>
      <xdr:col>13</xdr:col>
      <xdr:colOff>166687</xdr:colOff>
      <xdr:row>20</xdr:row>
      <xdr:rowOff>95250</xdr:rowOff>
    </xdr:to>
    <xdr:graphicFrame macro="">
      <xdr:nvGraphicFramePr>
        <xdr:cNvPr id="322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428625</xdr:colOff>
      <xdr:row>22</xdr:row>
      <xdr:rowOff>133350</xdr:rowOff>
    </xdr:from>
    <xdr:to>
      <xdr:col>11</xdr:col>
      <xdr:colOff>0</xdr:colOff>
      <xdr:row>38</xdr:row>
      <xdr:rowOff>19050</xdr:rowOff>
    </xdr:to>
    <xdr:graphicFrame macro="">
      <xdr:nvGraphicFramePr>
        <xdr:cNvPr id="3228"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266700</xdr:colOff>
      <xdr:row>22</xdr:row>
      <xdr:rowOff>180975</xdr:rowOff>
    </xdr:from>
    <xdr:to>
      <xdr:col>17</xdr:col>
      <xdr:colOff>266700</xdr:colOff>
      <xdr:row>38</xdr:row>
      <xdr:rowOff>66675</xdr:rowOff>
    </xdr:to>
    <xdr:graphicFrame macro="">
      <xdr:nvGraphicFramePr>
        <xdr:cNvPr id="3229"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361950</xdr:colOff>
      <xdr:row>20</xdr:row>
      <xdr:rowOff>85725</xdr:rowOff>
    </xdr:from>
    <xdr:to>
      <xdr:col>29</xdr:col>
      <xdr:colOff>314325</xdr:colOff>
      <xdr:row>38</xdr:row>
      <xdr:rowOff>28575</xdr:rowOff>
    </xdr:to>
    <xdr:graphicFrame macro="">
      <xdr:nvGraphicFramePr>
        <xdr:cNvPr id="323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714375</xdr:colOff>
      <xdr:row>44</xdr:row>
      <xdr:rowOff>142875</xdr:rowOff>
    </xdr:from>
    <xdr:to>
      <xdr:col>11</xdr:col>
      <xdr:colOff>352425</xdr:colOff>
      <xdr:row>61</xdr:row>
      <xdr:rowOff>114300</xdr:rowOff>
    </xdr:to>
    <xdr:graphicFrame macro="">
      <xdr:nvGraphicFramePr>
        <xdr:cNvPr id="323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723899</xdr:colOff>
      <xdr:row>63</xdr:row>
      <xdr:rowOff>133350</xdr:rowOff>
    </xdr:from>
    <xdr:to>
      <xdr:col>19</xdr:col>
      <xdr:colOff>500061</xdr:colOff>
      <xdr:row>80</xdr:row>
      <xdr:rowOff>23812</xdr:rowOff>
    </xdr:to>
    <xdr:graphicFrame macro="">
      <xdr:nvGraphicFramePr>
        <xdr:cNvPr id="3232"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266700</xdr:colOff>
      <xdr:row>44</xdr:row>
      <xdr:rowOff>161925</xdr:rowOff>
    </xdr:from>
    <xdr:to>
      <xdr:col>20</xdr:col>
      <xdr:colOff>219075</xdr:colOff>
      <xdr:row>60</xdr:row>
      <xdr:rowOff>104775</xdr:rowOff>
    </xdr:to>
    <xdr:graphicFrame macro="">
      <xdr:nvGraphicFramePr>
        <xdr:cNvPr id="323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733426</xdr:colOff>
      <xdr:row>90</xdr:row>
      <xdr:rowOff>23813</xdr:rowOff>
    </xdr:from>
    <xdr:to>
      <xdr:col>19</xdr:col>
      <xdr:colOff>119063</xdr:colOff>
      <xdr:row>105</xdr:row>
      <xdr:rowOff>66675</xdr:rowOff>
    </xdr:to>
    <xdr:graphicFrame macro="">
      <xdr:nvGraphicFramePr>
        <xdr:cNvPr id="3234"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752475</xdr:colOff>
      <xdr:row>106</xdr:row>
      <xdr:rowOff>142875</xdr:rowOff>
    </xdr:from>
    <xdr:to>
      <xdr:col>20</xdr:col>
      <xdr:colOff>28575</xdr:colOff>
      <xdr:row>124</xdr:row>
      <xdr:rowOff>133350</xdr:rowOff>
    </xdr:to>
    <xdr:graphicFrame macro="">
      <xdr:nvGraphicFramePr>
        <xdr:cNvPr id="3235"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733425</xdr:colOff>
      <xdr:row>125</xdr:row>
      <xdr:rowOff>171450</xdr:rowOff>
    </xdr:from>
    <xdr:to>
      <xdr:col>20</xdr:col>
      <xdr:colOff>123825</xdr:colOff>
      <xdr:row>145</xdr:row>
      <xdr:rowOff>76200</xdr:rowOff>
    </xdr:to>
    <xdr:graphicFrame macro="">
      <xdr:nvGraphicFramePr>
        <xdr:cNvPr id="3236"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152400</xdr:colOff>
      <xdr:row>147</xdr:row>
      <xdr:rowOff>123825</xdr:rowOff>
    </xdr:from>
    <xdr:to>
      <xdr:col>20</xdr:col>
      <xdr:colOff>180975</xdr:colOff>
      <xdr:row>165</xdr:row>
      <xdr:rowOff>76200</xdr:rowOff>
    </xdr:to>
    <xdr:graphicFrame macro="">
      <xdr:nvGraphicFramePr>
        <xdr:cNvPr id="3237"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762000</xdr:colOff>
      <xdr:row>166</xdr:row>
      <xdr:rowOff>133350</xdr:rowOff>
    </xdr:from>
    <xdr:to>
      <xdr:col>20</xdr:col>
      <xdr:colOff>190500</xdr:colOff>
      <xdr:row>187</xdr:row>
      <xdr:rowOff>57150</xdr:rowOff>
    </xdr:to>
    <xdr:graphicFrame macro="">
      <xdr:nvGraphicFramePr>
        <xdr:cNvPr id="3238" name="1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9525</xdr:colOff>
      <xdr:row>189</xdr:row>
      <xdr:rowOff>38100</xdr:rowOff>
    </xdr:from>
    <xdr:to>
      <xdr:col>20</xdr:col>
      <xdr:colOff>152400</xdr:colOff>
      <xdr:row>208</xdr:row>
      <xdr:rowOff>152400</xdr:rowOff>
    </xdr:to>
    <xdr:graphicFrame macro="">
      <xdr:nvGraphicFramePr>
        <xdr:cNvPr id="3239" name="1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9525</xdr:colOff>
      <xdr:row>210</xdr:row>
      <xdr:rowOff>180975</xdr:rowOff>
    </xdr:from>
    <xdr:to>
      <xdr:col>20</xdr:col>
      <xdr:colOff>495300</xdr:colOff>
      <xdr:row>233</xdr:row>
      <xdr:rowOff>66675</xdr:rowOff>
    </xdr:to>
    <xdr:graphicFrame macro="">
      <xdr:nvGraphicFramePr>
        <xdr:cNvPr id="3240" name="1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13</xdr:col>
      <xdr:colOff>552450</xdr:colOff>
      <xdr:row>234</xdr:row>
      <xdr:rowOff>133350</xdr:rowOff>
    </xdr:from>
    <xdr:to>
      <xdr:col>21</xdr:col>
      <xdr:colOff>857250</xdr:colOff>
      <xdr:row>256</xdr:row>
      <xdr:rowOff>38100</xdr:rowOff>
    </xdr:to>
    <xdr:graphicFrame macro="">
      <xdr:nvGraphicFramePr>
        <xdr:cNvPr id="3241" name="2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28575</xdr:colOff>
      <xdr:row>259</xdr:row>
      <xdr:rowOff>47625</xdr:rowOff>
    </xdr:from>
    <xdr:to>
      <xdr:col>20</xdr:col>
      <xdr:colOff>590550</xdr:colOff>
      <xdr:row>278</xdr:row>
      <xdr:rowOff>76200</xdr:rowOff>
    </xdr:to>
    <xdr:graphicFrame macro="">
      <xdr:nvGraphicFramePr>
        <xdr:cNvPr id="3242" name="2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23811</xdr:colOff>
      <xdr:row>282</xdr:row>
      <xdr:rowOff>35719</xdr:rowOff>
    </xdr:from>
    <xdr:to>
      <xdr:col>11</xdr:col>
      <xdr:colOff>83343</xdr:colOff>
      <xdr:row>303</xdr:row>
      <xdr:rowOff>11906</xdr:rowOff>
    </xdr:to>
    <xdr:graphicFrame macro="">
      <xdr:nvGraphicFramePr>
        <xdr:cNvPr id="19" name="1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306</xdr:row>
      <xdr:rowOff>0</xdr:rowOff>
    </xdr:from>
    <xdr:to>
      <xdr:col>11</xdr:col>
      <xdr:colOff>59532</xdr:colOff>
      <xdr:row>326</xdr:row>
      <xdr:rowOff>166687</xdr:rowOff>
    </xdr:to>
    <xdr:graphicFrame macro="">
      <xdr:nvGraphicFramePr>
        <xdr:cNvPr id="20" name="1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250032</xdr:colOff>
      <xdr:row>259</xdr:row>
      <xdr:rowOff>83344</xdr:rowOff>
    </xdr:from>
    <xdr:to>
      <xdr:col>11</xdr:col>
      <xdr:colOff>752477</xdr:colOff>
      <xdr:row>278</xdr:row>
      <xdr:rowOff>111919</xdr:rowOff>
    </xdr:to>
    <xdr:graphicFrame macro="">
      <xdr:nvGraphicFramePr>
        <xdr:cNvPr id="21" name="2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1023939</xdr:colOff>
      <xdr:row>1</xdr:row>
      <xdr:rowOff>1</xdr:rowOff>
    </xdr:from>
    <xdr:to>
      <xdr:col>30</xdr:col>
      <xdr:colOff>714376</xdr:colOff>
      <xdr:row>18</xdr:row>
      <xdr:rowOff>166689</xdr:rowOff>
    </xdr:to>
    <xdr:graphicFrame macro="">
      <xdr:nvGraphicFramePr>
        <xdr:cNvPr id="2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33</xdr:col>
      <xdr:colOff>178593</xdr:colOff>
      <xdr:row>13</xdr:row>
      <xdr:rowOff>95250</xdr:rowOff>
    </xdr:from>
    <xdr:to>
      <xdr:col>38</xdr:col>
      <xdr:colOff>452438</xdr:colOff>
      <xdr:row>32</xdr:row>
      <xdr:rowOff>35718</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24</xdr:col>
      <xdr:colOff>750093</xdr:colOff>
      <xdr:row>62</xdr:row>
      <xdr:rowOff>33338</xdr:rowOff>
    </xdr:from>
    <xdr:to>
      <xdr:col>30</xdr:col>
      <xdr:colOff>750093</xdr:colOff>
      <xdr:row>73</xdr:row>
      <xdr:rowOff>85725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Z175"/>
  <sheetViews>
    <sheetView tabSelected="1" zoomScale="69" zoomScaleNormal="69" workbookViewId="0">
      <pane xSplit="2" ySplit="2" topLeftCell="C3" activePane="bottomRight" state="frozen"/>
      <selection pane="topRight" activeCell="C1" sqref="C1"/>
      <selection pane="bottomLeft" activeCell="A3" sqref="A3"/>
      <selection pane="bottomRight" activeCell="A31" sqref="A31:A32"/>
    </sheetView>
  </sheetViews>
  <sheetFormatPr baseColWidth="10" defaultColWidth="11.42578125" defaultRowHeight="15"/>
  <cols>
    <col min="1" max="1" width="17.85546875" style="206" customWidth="1"/>
    <col min="2" max="2" width="15.5703125" style="206" customWidth="1"/>
    <col min="3" max="3" width="24.28515625" style="206" customWidth="1"/>
    <col min="4" max="4" width="11.42578125" style="206"/>
    <col min="5" max="5" width="17.28515625" style="206" customWidth="1"/>
    <col min="6" max="6" width="16.42578125" style="206" customWidth="1"/>
    <col min="7" max="7" width="17.42578125" style="206" customWidth="1"/>
    <col min="8" max="8" width="16.140625" style="206" customWidth="1"/>
    <col min="9" max="9" width="15.7109375" style="206" customWidth="1"/>
    <col min="10" max="10" width="16" style="206" customWidth="1"/>
    <col min="11" max="11" width="15.5703125" style="206" customWidth="1"/>
    <col min="12" max="12" width="14.140625" style="206" customWidth="1"/>
    <col min="13" max="13" width="16.140625" style="206" customWidth="1"/>
    <col min="14" max="14" width="19.7109375" style="206" customWidth="1"/>
    <col min="15" max="15" width="19.140625" style="206" customWidth="1"/>
    <col min="16" max="16" width="16.5703125" style="206" customWidth="1"/>
    <col min="17" max="17" width="17.42578125" style="206" customWidth="1"/>
    <col min="18" max="18" width="17.28515625" style="310" customWidth="1"/>
    <col min="19" max="20" width="16.85546875" style="206" customWidth="1"/>
    <col min="21" max="21" width="17.42578125" style="206" customWidth="1"/>
    <col min="22" max="22" width="16" style="206" customWidth="1"/>
    <col min="23" max="23" width="15.42578125" style="206" customWidth="1"/>
    <col min="24" max="24" width="15.140625" style="206" customWidth="1"/>
    <col min="25" max="25" width="19.28515625" style="206" customWidth="1"/>
    <col min="26" max="26" width="17.85546875" style="206" customWidth="1"/>
    <col min="27" max="27" width="16.140625" style="206" customWidth="1"/>
    <col min="28" max="28" width="16" style="206" customWidth="1"/>
    <col min="29" max="29" width="16.85546875" style="206" customWidth="1"/>
    <col min="30" max="30" width="16.28515625" style="206" customWidth="1"/>
    <col min="31" max="31" width="15.5703125" style="206" customWidth="1"/>
    <col min="32" max="32" width="14.7109375" style="206" customWidth="1"/>
    <col min="33" max="33" width="17.28515625" style="206" customWidth="1"/>
    <col min="34" max="34" width="15.5703125" style="206" customWidth="1"/>
    <col min="35" max="35" width="19.140625" style="206" customWidth="1"/>
    <col min="36" max="36" width="21.42578125" style="206" customWidth="1"/>
    <col min="37" max="37" width="18.85546875" style="206" customWidth="1"/>
    <col min="38" max="39" width="19.28515625" style="206" customWidth="1"/>
    <col min="40" max="40" width="17.42578125" style="206" customWidth="1"/>
    <col min="41" max="41" width="16.140625" style="206" customWidth="1"/>
    <col min="42" max="42" width="15.5703125" style="206" customWidth="1"/>
    <col min="43" max="43" width="15" style="206" customWidth="1"/>
    <col min="44" max="44" width="16.85546875" style="206" customWidth="1"/>
    <col min="45" max="45" width="16.140625" style="206" customWidth="1"/>
    <col min="46" max="46" width="18.7109375" style="206" customWidth="1"/>
    <col min="47" max="47" width="21.140625" style="206" customWidth="1"/>
    <col min="48" max="48" width="19.42578125" style="206" customWidth="1"/>
    <col min="49" max="49" width="15" style="206" customWidth="1"/>
    <col min="50" max="50" width="18.85546875" style="206" customWidth="1"/>
    <col min="51" max="51" width="16.42578125" style="206" customWidth="1"/>
    <col min="52" max="52" width="17.42578125" style="206" customWidth="1"/>
    <col min="53" max="53" width="15" style="206" customWidth="1"/>
    <col min="54" max="54" width="16.140625" style="206" customWidth="1"/>
    <col min="55" max="57" width="16" style="206" customWidth="1"/>
    <col min="58" max="58" width="16.5703125" style="206" customWidth="1"/>
    <col min="59" max="61" width="16.85546875" style="206" customWidth="1"/>
    <col min="62" max="62" width="17" style="206" customWidth="1"/>
    <col min="63" max="63" width="15.140625" style="206" customWidth="1"/>
    <col min="64" max="64" width="18.28515625" style="206" customWidth="1"/>
    <col min="65" max="65" width="16.140625" style="206" customWidth="1"/>
    <col min="66" max="66" width="16.7109375" style="206" customWidth="1"/>
    <col min="67" max="67" width="16" style="206" customWidth="1"/>
    <col min="68" max="68" width="15.7109375" style="206" customWidth="1"/>
    <col min="69" max="69" width="14.140625" style="206" customWidth="1"/>
    <col min="70" max="70" width="15" style="206" customWidth="1"/>
    <col min="71" max="71" width="16" style="206" customWidth="1"/>
    <col min="72" max="72" width="18.5703125" style="206" customWidth="1"/>
    <col min="73" max="73" width="17" style="206" customWidth="1"/>
    <col min="74" max="74" width="15.7109375" style="206" customWidth="1"/>
    <col min="75" max="75" width="19.7109375" style="206" customWidth="1"/>
    <col min="76" max="76" width="16.85546875" style="206" customWidth="1"/>
    <col min="77" max="77" width="17.7109375" style="206" customWidth="1"/>
    <col min="78" max="78" width="17" style="206" customWidth="1"/>
    <col min="79" max="79" width="18" style="206" customWidth="1"/>
    <col min="80" max="80" width="17.42578125" style="206" customWidth="1"/>
    <col min="81" max="81" width="17" style="206" customWidth="1"/>
    <col min="82" max="82" width="28.28515625" style="206" customWidth="1"/>
    <col min="83" max="83" width="18.42578125" style="206" customWidth="1"/>
    <col min="84" max="84" width="17.5703125" style="206" customWidth="1"/>
    <col min="85" max="85" width="17.28515625" style="206" customWidth="1"/>
    <col min="86" max="86" width="16.42578125" style="206" customWidth="1"/>
    <col min="87" max="87" width="17.85546875" style="206" customWidth="1"/>
    <col min="88" max="88" width="24.42578125" style="206" customWidth="1"/>
    <col min="89" max="89" width="21.140625" style="206" customWidth="1"/>
    <col min="90" max="90" width="20.5703125" style="206" customWidth="1"/>
    <col min="91" max="91" width="19.28515625" style="206" customWidth="1"/>
    <col min="92" max="92" width="20.140625" style="206" customWidth="1"/>
    <col min="93" max="93" width="18.85546875" style="206" customWidth="1"/>
    <col min="94" max="94" width="18.28515625" style="206" customWidth="1"/>
    <col min="95" max="95" width="23.85546875" style="206" customWidth="1"/>
    <col min="96" max="96" width="21.7109375" style="206" customWidth="1"/>
    <col min="97" max="97" width="17.85546875" style="206" customWidth="1"/>
    <col min="98" max="98" width="17.28515625" style="206" customWidth="1"/>
    <col min="99" max="99" width="20.5703125" style="206" customWidth="1"/>
    <col min="100" max="100" width="21.42578125" style="206" customWidth="1"/>
    <col min="101" max="101" width="20.28515625" style="206" customWidth="1"/>
    <col min="102" max="102" width="24.7109375" style="206" customWidth="1"/>
    <col min="103" max="103" width="19.7109375" style="206" customWidth="1"/>
    <col min="104" max="104" width="19.5703125" style="206" customWidth="1"/>
    <col min="105" max="105" width="23.85546875" style="206" customWidth="1"/>
    <col min="106" max="106" width="19.85546875" style="206" customWidth="1"/>
    <col min="107" max="107" width="16.5703125" style="206" customWidth="1"/>
    <col min="108" max="108" width="22.28515625" style="206" customWidth="1"/>
    <col min="109" max="109" width="17.85546875" style="206" customWidth="1"/>
    <col min="110" max="110" width="18.7109375" style="206" customWidth="1"/>
    <col min="111" max="111" width="16.140625" style="206" customWidth="1"/>
    <col min="112" max="112" width="17.85546875" style="206" customWidth="1"/>
    <col min="113" max="113" width="19.5703125" style="206" customWidth="1"/>
    <col min="114" max="114" width="17.85546875" style="206" customWidth="1"/>
    <col min="115" max="115" width="19.7109375" style="206" customWidth="1"/>
    <col min="116" max="116" width="20.85546875" style="206" customWidth="1"/>
    <col min="117" max="117" width="18.85546875" style="206" customWidth="1"/>
    <col min="118" max="118" width="17.42578125" style="206" customWidth="1"/>
    <col min="119" max="119" width="20.28515625" style="206" customWidth="1"/>
    <col min="120" max="120" width="21.140625" style="206" customWidth="1"/>
    <col min="121" max="16384" width="11.42578125" style="34"/>
  </cols>
  <sheetData>
    <row r="1" spans="1:143" s="1" customFormat="1" ht="30.75" customHeight="1">
      <c r="A1" s="374"/>
      <c r="B1" s="374"/>
      <c r="C1" s="207"/>
      <c r="D1" s="375" t="s">
        <v>0</v>
      </c>
      <c r="E1" s="375"/>
      <c r="F1" s="375"/>
      <c r="G1" s="375"/>
      <c r="H1" s="375"/>
      <c r="I1" s="375"/>
      <c r="J1" s="375"/>
      <c r="K1" s="375"/>
      <c r="L1" s="375"/>
      <c r="M1" s="375"/>
      <c r="N1" s="376" t="s">
        <v>1</v>
      </c>
      <c r="O1" s="376"/>
      <c r="P1" s="376"/>
      <c r="Q1" s="377" t="s">
        <v>2</v>
      </c>
      <c r="R1" s="377"/>
      <c r="S1" s="376"/>
      <c r="T1" s="377"/>
      <c r="U1" s="378" t="s">
        <v>3</v>
      </c>
      <c r="V1" s="378"/>
      <c r="W1" s="378"/>
      <c r="X1" s="378"/>
      <c r="Y1" s="379" t="s">
        <v>4</v>
      </c>
      <c r="Z1" s="379"/>
      <c r="AA1" s="379"/>
      <c r="AB1" s="379"/>
      <c r="AC1" s="379"/>
      <c r="AD1" s="379"/>
      <c r="AE1" s="379"/>
      <c r="AF1" s="379"/>
      <c r="AG1" s="379"/>
      <c r="AH1" s="379"/>
      <c r="AI1" s="379"/>
      <c r="AJ1" s="379"/>
      <c r="AK1" s="380" t="s">
        <v>5</v>
      </c>
      <c r="AL1" s="380"/>
      <c r="AM1" s="380"/>
      <c r="AN1" s="380"/>
      <c r="AO1" s="380"/>
      <c r="AP1" s="380"/>
      <c r="AQ1" s="380"/>
      <c r="AR1" s="380"/>
      <c r="AS1" s="380"/>
      <c r="AT1" s="380"/>
      <c r="AU1" s="380"/>
      <c r="AV1" s="380"/>
      <c r="AW1" s="380"/>
      <c r="AX1" s="380"/>
      <c r="AY1" s="380"/>
      <c r="AZ1" s="380"/>
      <c r="BA1" s="380"/>
      <c r="BB1" s="381" t="s">
        <v>6</v>
      </c>
      <c r="BC1" s="381"/>
      <c r="BD1" s="381"/>
      <c r="BE1" s="381"/>
      <c r="BF1" s="381"/>
      <c r="BG1" s="381"/>
      <c r="BH1" s="381"/>
      <c r="BI1" s="381"/>
      <c r="BJ1" s="381"/>
      <c r="BK1" s="381"/>
      <c r="BL1" s="381"/>
      <c r="BM1" s="381"/>
      <c r="BN1" s="381"/>
      <c r="BO1" s="381"/>
      <c r="BP1" s="382" t="s">
        <v>7</v>
      </c>
      <c r="BQ1" s="382"/>
      <c r="BR1" s="382"/>
      <c r="BS1" s="382"/>
      <c r="BT1" s="382"/>
      <c r="BU1" s="382"/>
      <c r="BV1" s="382"/>
      <c r="BW1" s="382"/>
      <c r="BX1" s="382"/>
      <c r="BY1" s="382"/>
      <c r="BZ1" s="382"/>
      <c r="CA1" s="382"/>
      <c r="CB1" s="382"/>
      <c r="CC1" s="382"/>
      <c r="CD1" s="382"/>
      <c r="CE1" s="382"/>
      <c r="CF1" s="370" t="s">
        <v>8</v>
      </c>
      <c r="CG1" s="370"/>
      <c r="CH1" s="370"/>
      <c r="CI1" s="370"/>
      <c r="CJ1" s="370"/>
      <c r="CK1" s="370"/>
      <c r="CL1" s="370"/>
      <c r="CM1" s="370"/>
      <c r="CN1" s="370"/>
      <c r="CO1" s="370"/>
      <c r="CP1" s="370"/>
      <c r="CQ1" s="370"/>
      <c r="CR1" s="370"/>
      <c r="CS1" s="370"/>
      <c r="CT1" s="370"/>
      <c r="CU1" s="370"/>
      <c r="CV1" s="370"/>
      <c r="CW1" s="370"/>
      <c r="CX1" s="370"/>
      <c r="CY1" s="370"/>
      <c r="CZ1" s="370"/>
      <c r="DA1" s="370"/>
      <c r="DB1" s="373" t="s">
        <v>9</v>
      </c>
      <c r="DC1" s="373"/>
      <c r="DD1" s="373"/>
      <c r="DE1" s="373"/>
      <c r="DF1" s="373"/>
      <c r="DG1" s="373"/>
      <c r="DH1" s="373"/>
      <c r="DI1" s="373"/>
      <c r="DJ1" s="373"/>
      <c r="DK1" s="373"/>
      <c r="DL1" s="373"/>
      <c r="DM1" s="373"/>
      <c r="DN1" s="373"/>
      <c r="DO1" s="373"/>
      <c r="DP1" s="373"/>
    </row>
    <row r="2" spans="1:143" s="1" customFormat="1" ht="63.75">
      <c r="A2" s="208" t="s">
        <v>10</v>
      </c>
      <c r="B2" s="209" t="s">
        <v>11</v>
      </c>
      <c r="C2" s="209"/>
      <c r="D2" s="2" t="s">
        <v>12</v>
      </c>
      <c r="E2" s="2" t="s">
        <v>13</v>
      </c>
      <c r="F2" s="2" t="s">
        <v>14</v>
      </c>
      <c r="G2" s="2" t="s">
        <v>15</v>
      </c>
      <c r="H2" s="2" t="s">
        <v>16</v>
      </c>
      <c r="I2" s="2" t="s">
        <v>17</v>
      </c>
      <c r="J2" s="2" t="s">
        <v>18</v>
      </c>
      <c r="K2" s="2" t="s">
        <v>19</v>
      </c>
      <c r="L2" s="2" t="s">
        <v>17</v>
      </c>
      <c r="M2" s="2" t="s">
        <v>20</v>
      </c>
      <c r="N2" s="3" t="s">
        <v>21</v>
      </c>
      <c r="O2" s="3" t="s">
        <v>22</v>
      </c>
      <c r="P2" s="3" t="s">
        <v>23</v>
      </c>
      <c r="Q2" s="4" t="s">
        <v>24</v>
      </c>
      <c r="R2" s="306" t="s">
        <v>25</v>
      </c>
      <c r="S2" s="4" t="s">
        <v>26</v>
      </c>
      <c r="T2" s="4" t="s">
        <v>27</v>
      </c>
      <c r="U2" s="5" t="s">
        <v>28</v>
      </c>
      <c r="V2" s="5" t="s">
        <v>29</v>
      </c>
      <c r="W2" s="6" t="s">
        <v>30</v>
      </c>
      <c r="X2" s="6" t="s">
        <v>31</v>
      </c>
      <c r="Y2" s="7" t="s">
        <v>32</v>
      </c>
      <c r="Z2" s="7" t="s">
        <v>33</v>
      </c>
      <c r="AA2" s="7" t="s">
        <v>34</v>
      </c>
      <c r="AB2" s="7" t="s">
        <v>35</v>
      </c>
      <c r="AC2" s="7" t="s">
        <v>36</v>
      </c>
      <c r="AD2" s="7" t="s">
        <v>37</v>
      </c>
      <c r="AE2" s="7" t="s">
        <v>38</v>
      </c>
      <c r="AF2" s="7" t="s">
        <v>39</v>
      </c>
      <c r="AG2" s="7" t="s">
        <v>40</v>
      </c>
      <c r="AH2" s="7" t="s">
        <v>41</v>
      </c>
      <c r="AI2" s="7" t="s">
        <v>42</v>
      </c>
      <c r="AJ2" s="7" t="s">
        <v>43</v>
      </c>
      <c r="AK2" s="8" t="s">
        <v>44</v>
      </c>
      <c r="AL2" s="8" t="s">
        <v>45</v>
      </c>
      <c r="AM2" s="8" t="s">
        <v>46</v>
      </c>
      <c r="AN2" s="8" t="s">
        <v>47</v>
      </c>
      <c r="AO2" s="8" t="s">
        <v>48</v>
      </c>
      <c r="AP2" s="8" t="s">
        <v>49</v>
      </c>
      <c r="AQ2" s="8" t="s">
        <v>50</v>
      </c>
      <c r="AR2" s="8" t="s">
        <v>51</v>
      </c>
      <c r="AS2" s="8" t="s">
        <v>52</v>
      </c>
      <c r="AT2" s="8" t="s">
        <v>53</v>
      </c>
      <c r="AU2" s="8" t="s">
        <v>54</v>
      </c>
      <c r="AV2" s="8" t="s">
        <v>55</v>
      </c>
      <c r="AW2" s="8" t="s">
        <v>56</v>
      </c>
      <c r="AX2" s="8" t="s">
        <v>57</v>
      </c>
      <c r="AY2" s="8" t="s">
        <v>58</v>
      </c>
      <c r="AZ2" s="8" t="s">
        <v>59</v>
      </c>
      <c r="BA2" s="8" t="s">
        <v>60</v>
      </c>
      <c r="BB2" s="9" t="s">
        <v>61</v>
      </c>
      <c r="BC2" s="9" t="s">
        <v>62</v>
      </c>
      <c r="BD2" s="9" t="s">
        <v>63</v>
      </c>
      <c r="BE2" s="9" t="s">
        <v>64</v>
      </c>
      <c r="BF2" s="9" t="s">
        <v>65</v>
      </c>
      <c r="BG2" s="9" t="s">
        <v>66</v>
      </c>
      <c r="BH2" s="9" t="s">
        <v>67</v>
      </c>
      <c r="BI2" s="9" t="s">
        <v>68</v>
      </c>
      <c r="BJ2" s="9" t="s">
        <v>69</v>
      </c>
      <c r="BK2" s="9" t="s">
        <v>70</v>
      </c>
      <c r="BL2" s="9" t="s">
        <v>71</v>
      </c>
      <c r="BM2" s="9" t="s">
        <v>72</v>
      </c>
      <c r="BN2" s="9" t="s">
        <v>73</v>
      </c>
      <c r="BO2" s="9" t="s">
        <v>74</v>
      </c>
      <c r="BP2" s="10" t="s">
        <v>75</v>
      </c>
      <c r="BQ2" s="10" t="s">
        <v>76</v>
      </c>
      <c r="BR2" s="10" t="s">
        <v>77</v>
      </c>
      <c r="BS2" s="10" t="s">
        <v>78</v>
      </c>
      <c r="BT2" s="11" t="s">
        <v>79</v>
      </c>
      <c r="BU2" s="10" t="s">
        <v>80</v>
      </c>
      <c r="BV2" s="10" t="s">
        <v>81</v>
      </c>
      <c r="BW2" s="10" t="s">
        <v>82</v>
      </c>
      <c r="BX2" s="10" t="s">
        <v>83</v>
      </c>
      <c r="BY2" s="10" t="s">
        <v>84</v>
      </c>
      <c r="BZ2" s="12" t="s">
        <v>85</v>
      </c>
      <c r="CA2" s="12" t="s">
        <v>86</v>
      </c>
      <c r="CB2" s="12" t="s">
        <v>87</v>
      </c>
      <c r="CC2" s="12" t="s">
        <v>88</v>
      </c>
      <c r="CD2" s="12" t="s">
        <v>89</v>
      </c>
      <c r="CE2" s="12" t="s">
        <v>90</v>
      </c>
      <c r="CF2" s="13" t="s">
        <v>91</v>
      </c>
      <c r="CG2" s="14" t="s">
        <v>92</v>
      </c>
      <c r="CH2" s="14" t="s">
        <v>93</v>
      </c>
      <c r="CI2" s="14" t="s">
        <v>94</v>
      </c>
      <c r="CJ2" s="13" t="s">
        <v>95</v>
      </c>
      <c r="CK2" s="13" t="s">
        <v>96</v>
      </c>
      <c r="CL2" s="13" t="s">
        <v>97</v>
      </c>
      <c r="CM2" s="14" t="s">
        <v>98</v>
      </c>
      <c r="CN2" s="14" t="s">
        <v>99</v>
      </c>
      <c r="CO2" s="14" t="s">
        <v>100</v>
      </c>
      <c r="CP2" s="14" t="s">
        <v>101</v>
      </c>
      <c r="CQ2" s="14" t="s">
        <v>102</v>
      </c>
      <c r="CR2" s="14" t="s">
        <v>103</v>
      </c>
      <c r="CS2" s="14" t="s">
        <v>104</v>
      </c>
      <c r="CT2" s="14" t="s">
        <v>105</v>
      </c>
      <c r="CU2" s="14" t="s">
        <v>106</v>
      </c>
      <c r="CV2" s="15" t="s">
        <v>107</v>
      </c>
      <c r="CW2" s="15" t="s">
        <v>108</v>
      </c>
      <c r="CX2" s="13" t="s">
        <v>109</v>
      </c>
      <c r="CY2" s="13" t="s">
        <v>110</v>
      </c>
      <c r="CZ2" s="13" t="s">
        <v>111</v>
      </c>
      <c r="DA2" s="13" t="s">
        <v>112</v>
      </c>
      <c r="DB2" s="135" t="s">
        <v>113</v>
      </c>
      <c r="DC2" s="135" t="s">
        <v>114</v>
      </c>
      <c r="DD2" s="135" t="s">
        <v>115</v>
      </c>
      <c r="DE2" s="135" t="s">
        <v>116</v>
      </c>
      <c r="DF2" s="135" t="s">
        <v>117</v>
      </c>
      <c r="DG2" s="16" t="s">
        <v>118</v>
      </c>
      <c r="DH2" s="16" t="s">
        <v>119</v>
      </c>
      <c r="DI2" s="17" t="s">
        <v>120</v>
      </c>
      <c r="DJ2" s="16" t="s">
        <v>121</v>
      </c>
      <c r="DK2" s="16" t="s">
        <v>122</v>
      </c>
      <c r="DL2" s="16" t="s">
        <v>123</v>
      </c>
      <c r="DM2" s="16" t="s">
        <v>124</v>
      </c>
      <c r="DN2" s="16" t="s">
        <v>125</v>
      </c>
      <c r="DO2" s="16" t="s">
        <v>126</v>
      </c>
      <c r="DP2" s="16" t="s">
        <v>127</v>
      </c>
      <c r="DQ2" s="18"/>
      <c r="DR2" s="18"/>
      <c r="DS2" s="18"/>
      <c r="DT2" s="18"/>
      <c r="DU2" s="18"/>
      <c r="DV2" s="18"/>
      <c r="DW2" s="18"/>
      <c r="DX2" s="18"/>
      <c r="DY2" s="18"/>
      <c r="DZ2" s="18"/>
      <c r="EA2" s="18"/>
      <c r="EB2" s="18"/>
      <c r="EC2" s="18"/>
      <c r="ED2" s="18"/>
      <c r="EE2" s="18"/>
      <c r="EF2" s="18"/>
      <c r="EG2" s="18"/>
      <c r="EH2" s="18"/>
      <c r="EI2" s="18"/>
      <c r="EJ2" s="18"/>
      <c r="EK2" s="18"/>
      <c r="EL2" s="18"/>
      <c r="EM2" s="18"/>
    </row>
    <row r="3" spans="1:143" s="71" customFormat="1" ht="33.950000000000003" customHeight="1">
      <c r="A3" s="371" t="s">
        <v>134</v>
      </c>
      <c r="B3" s="366" t="s">
        <v>135</v>
      </c>
      <c r="C3" s="36" t="s">
        <v>216</v>
      </c>
      <c r="D3" s="37" t="s">
        <v>217</v>
      </c>
      <c r="E3" s="36" t="s">
        <v>218</v>
      </c>
      <c r="F3" s="38">
        <v>330</v>
      </c>
      <c r="G3" s="39">
        <v>38628</v>
      </c>
      <c r="H3" s="40">
        <v>38699</v>
      </c>
      <c r="I3" s="36" t="s">
        <v>291</v>
      </c>
      <c r="J3" s="36" t="s">
        <v>292</v>
      </c>
      <c r="K3" s="36" t="s">
        <v>221</v>
      </c>
      <c r="L3" s="36" t="s">
        <v>221</v>
      </c>
      <c r="M3" s="235" t="s">
        <v>293</v>
      </c>
      <c r="N3" s="41">
        <v>16076</v>
      </c>
      <c r="O3" s="41">
        <v>12821</v>
      </c>
      <c r="P3" s="41">
        <v>28897</v>
      </c>
      <c r="Q3" s="41">
        <v>10898</v>
      </c>
      <c r="R3" s="41">
        <v>17046</v>
      </c>
      <c r="S3" s="42"/>
      <c r="T3" s="41">
        <v>27944</v>
      </c>
      <c r="U3" s="43">
        <v>2.5</v>
      </c>
      <c r="V3" s="41">
        <v>84</v>
      </c>
      <c r="W3" s="41">
        <v>3500</v>
      </c>
      <c r="X3" s="41">
        <v>3753</v>
      </c>
      <c r="Y3" s="44">
        <v>338</v>
      </c>
      <c r="Z3" s="45">
        <v>65</v>
      </c>
      <c r="AA3" s="45">
        <v>19.230769230769234</v>
      </c>
      <c r="AB3" s="45">
        <v>32</v>
      </c>
      <c r="AC3" s="45">
        <v>9.4674556213017755</v>
      </c>
      <c r="AD3" s="45">
        <v>241</v>
      </c>
      <c r="AE3" s="44">
        <v>0.70083768765032772</v>
      </c>
      <c r="AF3" s="43" t="s">
        <v>1667</v>
      </c>
      <c r="AG3" s="43" t="s">
        <v>294</v>
      </c>
      <c r="AH3" s="43" t="s">
        <v>224</v>
      </c>
      <c r="AI3" s="43">
        <v>212</v>
      </c>
      <c r="AJ3" s="44">
        <v>266</v>
      </c>
      <c r="AK3" s="43">
        <v>3250</v>
      </c>
      <c r="AL3" s="45" t="s">
        <v>227</v>
      </c>
      <c r="AM3" s="41">
        <v>3250</v>
      </c>
      <c r="AN3" s="41">
        <v>13921.396216360245</v>
      </c>
      <c r="AO3" s="46">
        <v>86.597388755662138</v>
      </c>
      <c r="AP3" s="43">
        <v>4</v>
      </c>
      <c r="AQ3" s="43" t="s">
        <v>217</v>
      </c>
      <c r="AR3" s="43" t="s">
        <v>295</v>
      </c>
      <c r="AS3" s="41">
        <v>3250</v>
      </c>
      <c r="AT3" s="43" t="s">
        <v>292</v>
      </c>
      <c r="AU3" s="43" t="s">
        <v>292</v>
      </c>
      <c r="AV3" s="43" t="s">
        <v>292</v>
      </c>
      <c r="AW3" s="43" t="s">
        <v>296</v>
      </c>
      <c r="AX3" s="43">
        <v>10</v>
      </c>
      <c r="AY3" s="43">
        <v>7.7</v>
      </c>
      <c r="AZ3" s="46">
        <v>7.1</v>
      </c>
      <c r="BA3" s="46">
        <v>92.20779220779221</v>
      </c>
      <c r="BB3" s="43" t="s">
        <v>228</v>
      </c>
      <c r="BC3" s="43" t="s">
        <v>297</v>
      </c>
      <c r="BD3" s="43" t="s">
        <v>226</v>
      </c>
      <c r="BE3" s="43" t="s">
        <v>298</v>
      </c>
      <c r="BF3" s="43"/>
      <c r="BG3" s="43" t="s">
        <v>140</v>
      </c>
      <c r="BH3" s="43" t="s">
        <v>225</v>
      </c>
      <c r="BI3" s="43"/>
      <c r="BJ3" s="43"/>
      <c r="BK3" s="43"/>
      <c r="BL3" s="43" t="s">
        <v>139</v>
      </c>
      <c r="BM3" s="43" t="s">
        <v>234</v>
      </c>
      <c r="BN3" s="43" t="s">
        <v>235</v>
      </c>
      <c r="BO3" s="43" t="s">
        <v>217</v>
      </c>
      <c r="BP3" s="43" t="s">
        <v>299</v>
      </c>
      <c r="BQ3" s="43" t="s">
        <v>237</v>
      </c>
      <c r="BR3" s="43" t="s">
        <v>237</v>
      </c>
      <c r="BS3" s="43" t="s">
        <v>300</v>
      </c>
      <c r="BT3" s="47">
        <v>38364</v>
      </c>
      <c r="BU3" s="47">
        <v>38364</v>
      </c>
      <c r="BV3" s="46">
        <v>2005</v>
      </c>
      <c r="BW3" s="48">
        <v>24</v>
      </c>
      <c r="BX3" s="48"/>
      <c r="BY3" s="43">
        <v>2005</v>
      </c>
      <c r="BZ3" s="46">
        <v>2029</v>
      </c>
      <c r="CA3" s="46">
        <v>16</v>
      </c>
      <c r="CB3" s="46"/>
      <c r="CC3" s="46"/>
      <c r="CD3" s="46"/>
      <c r="CE3" s="46" t="s">
        <v>240</v>
      </c>
      <c r="CF3" s="43" t="s">
        <v>301</v>
      </c>
      <c r="CG3" s="43">
        <v>480000</v>
      </c>
      <c r="CH3" s="43">
        <v>270000</v>
      </c>
      <c r="CI3" s="43">
        <v>80000</v>
      </c>
      <c r="CJ3" s="43" t="s">
        <v>225</v>
      </c>
      <c r="CK3" s="43" t="s">
        <v>242</v>
      </c>
      <c r="CL3" s="43" t="s">
        <v>217</v>
      </c>
      <c r="CM3" s="43" t="s">
        <v>217</v>
      </c>
      <c r="CN3" s="43" t="s">
        <v>302</v>
      </c>
      <c r="CO3" s="43" t="s">
        <v>244</v>
      </c>
      <c r="CP3" s="43" t="s">
        <v>237</v>
      </c>
      <c r="CQ3" s="43" t="s">
        <v>245</v>
      </c>
      <c r="CR3" s="43" t="s">
        <v>217</v>
      </c>
      <c r="CS3" s="43" t="s">
        <v>244</v>
      </c>
      <c r="CT3" s="43" t="s">
        <v>246</v>
      </c>
      <c r="CU3" s="43" t="s">
        <v>247</v>
      </c>
      <c r="CV3" s="41">
        <v>800</v>
      </c>
      <c r="CW3" s="41">
        <v>2000</v>
      </c>
      <c r="CX3" s="43"/>
      <c r="CY3" s="43"/>
      <c r="CZ3" s="43"/>
      <c r="DA3" s="43"/>
      <c r="DB3" s="43" t="s">
        <v>303</v>
      </c>
      <c r="DC3" s="43"/>
      <c r="DD3" s="43" t="s">
        <v>304</v>
      </c>
      <c r="DE3" s="43" t="s">
        <v>248</v>
      </c>
      <c r="DF3" s="41">
        <v>72</v>
      </c>
      <c r="DG3" s="46">
        <v>50</v>
      </c>
      <c r="DH3" s="46">
        <v>76.92307692307692</v>
      </c>
      <c r="DI3" s="43" t="s">
        <v>289</v>
      </c>
      <c r="DJ3" s="41">
        <v>22</v>
      </c>
      <c r="DK3" s="41">
        <v>68.75</v>
      </c>
      <c r="DL3" s="43" t="s">
        <v>227</v>
      </c>
      <c r="DM3" s="43" t="s">
        <v>305</v>
      </c>
      <c r="DN3" s="41">
        <v>0</v>
      </c>
      <c r="DO3" s="41"/>
      <c r="DP3" s="49">
        <v>0</v>
      </c>
    </row>
    <row r="4" spans="1:143" ht="33.950000000000003" customHeight="1">
      <c r="A4" s="372"/>
      <c r="B4" s="367"/>
      <c r="C4" s="35" t="s">
        <v>260</v>
      </c>
      <c r="D4" s="120" t="s">
        <v>217</v>
      </c>
      <c r="E4" s="121" t="s">
        <v>218</v>
      </c>
      <c r="F4" s="122" t="s">
        <v>1068</v>
      </c>
      <c r="G4" s="123">
        <v>38628</v>
      </c>
      <c r="H4" s="124">
        <v>38699</v>
      </c>
      <c r="I4" s="125" t="s">
        <v>291</v>
      </c>
      <c r="J4" s="55" t="s">
        <v>292</v>
      </c>
      <c r="K4" s="125" t="s">
        <v>221</v>
      </c>
      <c r="L4" s="125" t="s">
        <v>221</v>
      </c>
      <c r="M4" s="182" t="s">
        <v>293</v>
      </c>
      <c r="N4" s="126">
        <v>16540</v>
      </c>
      <c r="O4" s="126">
        <v>12799</v>
      </c>
      <c r="P4" s="126">
        <v>29339</v>
      </c>
      <c r="Q4" s="126">
        <v>15474</v>
      </c>
      <c r="R4" s="146">
        <v>24202</v>
      </c>
      <c r="S4" s="127" t="s">
        <v>1733</v>
      </c>
      <c r="T4" s="126">
        <f>+Q4+R4</f>
        <v>39676</v>
      </c>
      <c r="U4" s="55">
        <v>0.4</v>
      </c>
      <c r="V4" s="126">
        <v>84</v>
      </c>
      <c r="W4" s="126">
        <v>3500</v>
      </c>
      <c r="X4" s="126">
        <v>3753</v>
      </c>
      <c r="Y4" s="128">
        <v>205.45</v>
      </c>
      <c r="Z4" s="129">
        <v>74.69</v>
      </c>
      <c r="AA4" s="129">
        <v>36.35</v>
      </c>
      <c r="AB4" s="129">
        <v>45.58</v>
      </c>
      <c r="AC4" s="129" t="s">
        <v>1668</v>
      </c>
      <c r="AD4" s="129">
        <v>85.15</v>
      </c>
      <c r="AE4" s="128">
        <v>0.37</v>
      </c>
      <c r="AF4" s="55" t="s">
        <v>1069</v>
      </c>
      <c r="AG4" s="55" t="s">
        <v>294</v>
      </c>
      <c r="AH4" s="55" t="s">
        <v>1070</v>
      </c>
      <c r="AI4" s="126">
        <v>205.45</v>
      </c>
      <c r="AJ4" s="126">
        <v>133.44999999999999</v>
      </c>
      <c r="AK4" s="55">
        <v>3250</v>
      </c>
      <c r="AL4" s="129" t="s">
        <v>292</v>
      </c>
      <c r="AM4" s="126">
        <v>3250</v>
      </c>
      <c r="AN4" s="126">
        <v>15474</v>
      </c>
      <c r="AO4" s="50">
        <v>100</v>
      </c>
      <c r="AP4" s="55">
        <v>4</v>
      </c>
      <c r="AQ4" s="55" t="s">
        <v>217</v>
      </c>
      <c r="AR4" s="55" t="s">
        <v>295</v>
      </c>
      <c r="AS4" s="126">
        <v>8000</v>
      </c>
      <c r="AT4" s="55" t="s">
        <v>292</v>
      </c>
      <c r="AU4" s="55" t="s">
        <v>292</v>
      </c>
      <c r="AV4" s="55" t="s">
        <v>292</v>
      </c>
      <c r="AW4" s="55" t="s">
        <v>1073</v>
      </c>
      <c r="AX4" s="55">
        <v>10</v>
      </c>
      <c r="AY4" s="55">
        <v>7.7</v>
      </c>
      <c r="AZ4" s="50">
        <v>7</v>
      </c>
      <c r="BA4" s="50">
        <v>100</v>
      </c>
      <c r="BB4" s="55" t="s">
        <v>228</v>
      </c>
      <c r="BC4" s="55" t="s">
        <v>1071</v>
      </c>
      <c r="BD4" s="55" t="s">
        <v>226</v>
      </c>
      <c r="BE4" s="55" t="s">
        <v>298</v>
      </c>
      <c r="BF4" s="55"/>
      <c r="BG4" s="55" t="s">
        <v>140</v>
      </c>
      <c r="BH4" s="55" t="s">
        <v>292</v>
      </c>
      <c r="BI4" s="55"/>
      <c r="BJ4" s="55"/>
      <c r="BK4" s="55"/>
      <c r="BL4" s="55" t="s">
        <v>139</v>
      </c>
      <c r="BM4" s="55" t="s">
        <v>234</v>
      </c>
      <c r="BN4" s="55" t="s">
        <v>235</v>
      </c>
      <c r="BO4" s="55" t="s">
        <v>217</v>
      </c>
      <c r="BP4" s="55" t="s">
        <v>299</v>
      </c>
      <c r="BQ4" s="55" t="s">
        <v>237</v>
      </c>
      <c r="BR4" s="55" t="s">
        <v>237</v>
      </c>
      <c r="BS4" s="55" t="s">
        <v>300</v>
      </c>
      <c r="BT4" s="55">
        <v>38364</v>
      </c>
      <c r="BU4" s="55">
        <v>38364</v>
      </c>
      <c r="BV4" s="55">
        <v>2005</v>
      </c>
      <c r="BW4" s="55">
        <v>24</v>
      </c>
      <c r="BX4" s="55"/>
      <c r="BY4" s="55">
        <v>2005</v>
      </c>
      <c r="BZ4" s="55">
        <v>2029</v>
      </c>
      <c r="CA4" s="55">
        <v>16</v>
      </c>
      <c r="CB4" s="55" t="s">
        <v>227</v>
      </c>
      <c r="CC4" s="55" t="s">
        <v>227</v>
      </c>
      <c r="CD4" s="55"/>
      <c r="CE4" s="55" t="s">
        <v>240</v>
      </c>
      <c r="CF4" s="55" t="s">
        <v>301</v>
      </c>
      <c r="CG4" s="55">
        <v>480000</v>
      </c>
      <c r="CH4" s="55">
        <v>270000</v>
      </c>
      <c r="CI4" s="55">
        <v>80000</v>
      </c>
      <c r="CJ4" s="55" t="s">
        <v>225</v>
      </c>
      <c r="CK4" s="55" t="s">
        <v>242</v>
      </c>
      <c r="CL4" s="55" t="s">
        <v>217</v>
      </c>
      <c r="CM4" s="55" t="s">
        <v>217</v>
      </c>
      <c r="CN4" s="55" t="s">
        <v>302</v>
      </c>
      <c r="CO4" s="55" t="s">
        <v>244</v>
      </c>
      <c r="CP4" s="55" t="s">
        <v>237</v>
      </c>
      <c r="CQ4" s="55" t="s">
        <v>245</v>
      </c>
      <c r="CR4" s="55" t="s">
        <v>217</v>
      </c>
      <c r="CS4" s="55" t="s">
        <v>244</v>
      </c>
      <c r="CT4" s="55" t="s">
        <v>246</v>
      </c>
      <c r="CU4" s="55" t="s">
        <v>247</v>
      </c>
      <c r="CV4" s="55">
        <v>800</v>
      </c>
      <c r="CW4" s="55">
        <v>2000</v>
      </c>
      <c r="CX4" s="55"/>
      <c r="CY4" s="55"/>
      <c r="CZ4" s="55"/>
      <c r="DA4" s="55"/>
      <c r="DB4" s="55" t="s">
        <v>303</v>
      </c>
      <c r="DC4" s="55"/>
      <c r="DD4" s="55" t="s">
        <v>1814</v>
      </c>
      <c r="DE4" s="55" t="s">
        <v>248</v>
      </c>
      <c r="DF4" s="55">
        <v>72</v>
      </c>
      <c r="DG4" s="50">
        <v>50</v>
      </c>
      <c r="DH4" s="50">
        <f>+DG4/Z4*100</f>
        <v>66.943365912438082</v>
      </c>
      <c r="DI4" s="55" t="s">
        <v>289</v>
      </c>
      <c r="DJ4" s="126">
        <v>22</v>
      </c>
      <c r="DK4" s="126">
        <f>+DJ4/AB4*100</f>
        <v>48.266783677051336</v>
      </c>
      <c r="DL4" s="55" t="s">
        <v>1759</v>
      </c>
      <c r="DM4" s="55" t="s">
        <v>305</v>
      </c>
      <c r="DN4" s="126">
        <v>0</v>
      </c>
      <c r="DO4" s="126">
        <v>0</v>
      </c>
      <c r="DP4" s="130">
        <v>0</v>
      </c>
    </row>
    <row r="5" spans="1:143" s="71" customFormat="1" ht="33.950000000000003" customHeight="1">
      <c r="A5" s="371" t="s">
        <v>136</v>
      </c>
      <c r="B5" s="366" t="s">
        <v>135</v>
      </c>
      <c r="C5" s="36" t="s">
        <v>216</v>
      </c>
      <c r="D5" s="37" t="s">
        <v>217</v>
      </c>
      <c r="E5" s="36" t="s">
        <v>276</v>
      </c>
      <c r="F5" s="38">
        <v>106</v>
      </c>
      <c r="G5" s="39">
        <v>38628</v>
      </c>
      <c r="H5" s="40">
        <v>38756</v>
      </c>
      <c r="I5" s="36" t="s">
        <v>306</v>
      </c>
      <c r="J5" s="36" t="s">
        <v>292</v>
      </c>
      <c r="K5" s="36" t="s">
        <v>221</v>
      </c>
      <c r="L5" s="36" t="s">
        <v>221</v>
      </c>
      <c r="M5" s="235" t="s">
        <v>278</v>
      </c>
      <c r="N5" s="41">
        <v>5018</v>
      </c>
      <c r="O5" s="41">
        <v>3533</v>
      </c>
      <c r="P5" s="41">
        <v>8551</v>
      </c>
      <c r="Q5" s="41"/>
      <c r="R5" s="41"/>
      <c r="S5" s="42"/>
      <c r="T5" s="41">
        <v>0</v>
      </c>
      <c r="U5" s="43">
        <v>1.2</v>
      </c>
      <c r="V5" s="41">
        <v>87</v>
      </c>
      <c r="W5" s="41">
        <v>637</v>
      </c>
      <c r="X5" s="41">
        <v>726</v>
      </c>
      <c r="Y5" s="44">
        <v>24</v>
      </c>
      <c r="Z5" s="45">
        <v>2</v>
      </c>
      <c r="AA5" s="45">
        <v>8.3333333333333321</v>
      </c>
      <c r="AB5" s="45">
        <v>10</v>
      </c>
      <c r="AC5" s="45">
        <v>41.666666666666671</v>
      </c>
      <c r="AD5" s="45">
        <v>12</v>
      </c>
      <c r="AE5" s="44">
        <v>0.15942606616181745</v>
      </c>
      <c r="AF5" s="43" t="s">
        <v>307</v>
      </c>
      <c r="AG5" s="43" t="s">
        <v>308</v>
      </c>
      <c r="AH5" s="43" t="s">
        <v>309</v>
      </c>
      <c r="AI5" s="43">
        <v>33.79</v>
      </c>
      <c r="AJ5" s="44">
        <v>18</v>
      </c>
      <c r="AK5" s="43">
        <v>726</v>
      </c>
      <c r="AL5" s="45">
        <v>96</v>
      </c>
      <c r="AM5" s="41">
        <v>822</v>
      </c>
      <c r="AN5" s="41">
        <v>5018</v>
      </c>
      <c r="AO5" s="46">
        <v>100</v>
      </c>
      <c r="AP5" s="43">
        <v>5</v>
      </c>
      <c r="AQ5" s="43" t="s">
        <v>225</v>
      </c>
      <c r="AR5" s="43" t="s">
        <v>310</v>
      </c>
      <c r="AS5" s="41">
        <v>822</v>
      </c>
      <c r="AT5" s="43" t="s">
        <v>292</v>
      </c>
      <c r="AU5" s="43" t="s">
        <v>292</v>
      </c>
      <c r="AV5" s="43" t="s">
        <v>292</v>
      </c>
      <c r="AW5" s="43" t="s">
        <v>311</v>
      </c>
      <c r="AX5" s="43">
        <v>6</v>
      </c>
      <c r="AY5" s="43">
        <v>4</v>
      </c>
      <c r="AZ5" s="46">
        <v>2.95</v>
      </c>
      <c r="BA5" s="46">
        <v>73.75</v>
      </c>
      <c r="BB5" s="43" t="s">
        <v>228</v>
      </c>
      <c r="BC5" s="43" t="s">
        <v>312</v>
      </c>
      <c r="BD5" s="43" t="s">
        <v>226</v>
      </c>
      <c r="BE5" s="43" t="s">
        <v>313</v>
      </c>
      <c r="BF5" s="43">
        <v>2</v>
      </c>
      <c r="BG5" s="43" t="s">
        <v>136</v>
      </c>
      <c r="BH5" s="43" t="s">
        <v>217</v>
      </c>
      <c r="BI5" s="43" t="s">
        <v>314</v>
      </c>
      <c r="BJ5" s="43" t="s">
        <v>315</v>
      </c>
      <c r="BK5" s="43">
        <v>2055</v>
      </c>
      <c r="BL5" s="43" t="s">
        <v>316</v>
      </c>
      <c r="BM5" s="43" t="s">
        <v>317</v>
      </c>
      <c r="BN5" s="43" t="s">
        <v>235</v>
      </c>
      <c r="BO5" s="43" t="s">
        <v>217</v>
      </c>
      <c r="BP5" s="43" t="s">
        <v>318</v>
      </c>
      <c r="BQ5" s="43" t="s">
        <v>237</v>
      </c>
      <c r="BR5" s="43" t="s">
        <v>237</v>
      </c>
      <c r="BS5" s="43" t="s">
        <v>319</v>
      </c>
      <c r="BT5" s="47">
        <v>38636</v>
      </c>
      <c r="BU5" s="40">
        <v>38636</v>
      </c>
      <c r="BV5" s="46">
        <v>2005</v>
      </c>
      <c r="BW5" s="48">
        <v>14</v>
      </c>
      <c r="BX5" s="48"/>
      <c r="BY5" s="46">
        <v>2005</v>
      </c>
      <c r="BZ5" s="46">
        <v>2019</v>
      </c>
      <c r="CA5" s="46">
        <v>6</v>
      </c>
      <c r="CB5" s="46"/>
      <c r="CC5" s="46"/>
      <c r="CD5" s="46"/>
      <c r="CE5" s="46"/>
      <c r="CF5" s="43" t="s">
        <v>241</v>
      </c>
      <c r="CG5" s="43"/>
      <c r="CH5" s="43"/>
      <c r="CI5" s="43"/>
      <c r="CJ5" s="43" t="s">
        <v>225</v>
      </c>
      <c r="CK5" s="43" t="s">
        <v>242</v>
      </c>
      <c r="CL5" s="43" t="s">
        <v>217</v>
      </c>
      <c r="CM5" s="43" t="s">
        <v>217</v>
      </c>
      <c r="CN5" s="43" t="s">
        <v>302</v>
      </c>
      <c r="CO5" s="43" t="s">
        <v>244</v>
      </c>
      <c r="CP5" s="43" t="s">
        <v>237</v>
      </c>
      <c r="CQ5" s="43" t="s">
        <v>320</v>
      </c>
      <c r="CR5" s="43" t="s">
        <v>217</v>
      </c>
      <c r="CS5" s="43" t="s">
        <v>244</v>
      </c>
      <c r="CT5" s="43" t="s">
        <v>246</v>
      </c>
      <c r="CU5" s="43" t="s">
        <v>321</v>
      </c>
      <c r="CV5" s="41" t="s">
        <v>227</v>
      </c>
      <c r="CW5" s="41" t="s">
        <v>227</v>
      </c>
      <c r="CX5" s="43"/>
      <c r="CY5" s="43"/>
      <c r="CZ5" s="43" t="s">
        <v>225</v>
      </c>
      <c r="DA5" s="43" t="s">
        <v>225</v>
      </c>
      <c r="DB5" s="43" t="s">
        <v>322</v>
      </c>
      <c r="DC5" s="43" t="s">
        <v>323</v>
      </c>
      <c r="DD5" s="43" t="s">
        <v>249</v>
      </c>
      <c r="DE5" s="43"/>
      <c r="DF5" s="41">
        <v>6</v>
      </c>
      <c r="DG5" s="46">
        <v>0</v>
      </c>
      <c r="DH5" s="46">
        <v>0</v>
      </c>
      <c r="DI5" s="43" t="s">
        <v>249</v>
      </c>
      <c r="DJ5" s="41">
        <v>6</v>
      </c>
      <c r="DK5" s="41">
        <v>60</v>
      </c>
      <c r="DL5" s="43" t="s">
        <v>227</v>
      </c>
      <c r="DM5" s="43" t="s">
        <v>324</v>
      </c>
      <c r="DN5" s="41">
        <v>7</v>
      </c>
      <c r="DO5" s="41">
        <v>10</v>
      </c>
      <c r="DP5" s="49">
        <v>70</v>
      </c>
    </row>
    <row r="6" spans="1:143" ht="33.950000000000003" customHeight="1">
      <c r="A6" s="372"/>
      <c r="B6" s="367"/>
      <c r="C6" s="35" t="s">
        <v>260</v>
      </c>
      <c r="D6" s="120" t="s">
        <v>217</v>
      </c>
      <c r="E6" s="55" t="s">
        <v>276</v>
      </c>
      <c r="F6" s="122" t="s">
        <v>1072</v>
      </c>
      <c r="G6" s="123">
        <v>38628</v>
      </c>
      <c r="H6" s="123">
        <v>38756</v>
      </c>
      <c r="I6" s="123" t="s">
        <v>306</v>
      </c>
      <c r="J6" s="55" t="s">
        <v>1041</v>
      </c>
      <c r="K6" s="125" t="s">
        <v>227</v>
      </c>
      <c r="L6" s="125" t="s">
        <v>1024</v>
      </c>
      <c r="M6" s="182" t="s">
        <v>1025</v>
      </c>
      <c r="N6" s="126">
        <v>5203</v>
      </c>
      <c r="O6" s="126">
        <v>3647</v>
      </c>
      <c r="P6" s="126">
        <v>8806</v>
      </c>
      <c r="Q6" s="126">
        <v>5469</v>
      </c>
      <c r="R6" s="146">
        <v>3850</v>
      </c>
      <c r="S6" s="126" t="s">
        <v>279</v>
      </c>
      <c r="T6" s="126">
        <v>9319</v>
      </c>
      <c r="U6" s="55">
        <v>0.2</v>
      </c>
      <c r="V6" s="126">
        <v>84</v>
      </c>
      <c r="W6" s="126">
        <v>637</v>
      </c>
      <c r="X6" s="126">
        <v>726</v>
      </c>
      <c r="Y6" s="128">
        <v>21.6</v>
      </c>
      <c r="Z6" s="129">
        <v>10.58</v>
      </c>
      <c r="AA6" s="129">
        <v>49</v>
      </c>
      <c r="AB6" s="129">
        <v>7.9</v>
      </c>
      <c r="AC6" s="129">
        <v>37</v>
      </c>
      <c r="AD6" s="129">
        <v>3.1</v>
      </c>
      <c r="AE6" s="128">
        <v>0.23799999999999999</v>
      </c>
      <c r="AF6" s="55" t="s">
        <v>1026</v>
      </c>
      <c r="AG6" s="55" t="s">
        <v>10</v>
      </c>
      <c r="AH6" s="55" t="s">
        <v>309</v>
      </c>
      <c r="AI6" s="55">
        <v>17.600000000000001</v>
      </c>
      <c r="AJ6" s="128">
        <v>17.600000000000001</v>
      </c>
      <c r="AK6" s="55">
        <v>726</v>
      </c>
      <c r="AL6" s="55">
        <v>96</v>
      </c>
      <c r="AM6" s="55">
        <f>+AK6+AL6</f>
        <v>822</v>
      </c>
      <c r="AN6" s="126">
        <v>5162</v>
      </c>
      <c r="AO6" s="50">
        <v>100</v>
      </c>
      <c r="AP6" s="55">
        <v>5</v>
      </c>
      <c r="AQ6" s="55" t="s">
        <v>292</v>
      </c>
      <c r="AR6" s="55" t="s">
        <v>1027</v>
      </c>
      <c r="AS6" s="126">
        <v>1162</v>
      </c>
      <c r="AT6" s="55" t="s">
        <v>292</v>
      </c>
      <c r="AU6" s="55" t="s">
        <v>292</v>
      </c>
      <c r="AV6" s="55" t="s">
        <v>292</v>
      </c>
      <c r="AW6" s="55" t="s">
        <v>1098</v>
      </c>
      <c r="AX6" s="55">
        <v>4</v>
      </c>
      <c r="AY6" s="55">
        <v>4</v>
      </c>
      <c r="AZ6" s="50">
        <v>3</v>
      </c>
      <c r="BA6" s="50">
        <v>80</v>
      </c>
      <c r="BB6" s="55" t="s">
        <v>228</v>
      </c>
      <c r="BC6" s="55" t="s">
        <v>312</v>
      </c>
      <c r="BD6" s="55" t="s">
        <v>226</v>
      </c>
      <c r="BE6" s="55" t="s">
        <v>313</v>
      </c>
      <c r="BF6" s="55">
        <v>3</v>
      </c>
      <c r="BG6" s="55" t="s">
        <v>136</v>
      </c>
      <c r="BH6" s="55" t="s">
        <v>226</v>
      </c>
      <c r="BI6" s="55" t="s">
        <v>1029</v>
      </c>
      <c r="BJ6" s="55" t="s">
        <v>1028</v>
      </c>
      <c r="BK6" s="55">
        <v>2076</v>
      </c>
      <c r="BL6" s="55" t="s">
        <v>136</v>
      </c>
      <c r="BM6" s="55" t="s">
        <v>234</v>
      </c>
      <c r="BN6" s="55" t="s">
        <v>235</v>
      </c>
      <c r="BO6" s="55" t="s">
        <v>226</v>
      </c>
      <c r="BP6" s="43" t="s">
        <v>1030</v>
      </c>
      <c r="BQ6" s="55" t="s">
        <v>226</v>
      </c>
      <c r="BR6" s="55" t="s">
        <v>226</v>
      </c>
      <c r="BS6" s="43" t="s">
        <v>1031</v>
      </c>
      <c r="BT6" s="47">
        <v>38637</v>
      </c>
      <c r="BU6" s="40">
        <v>38637</v>
      </c>
      <c r="BV6" s="50">
        <v>2005</v>
      </c>
      <c r="BW6" s="51">
        <v>14</v>
      </c>
      <c r="BX6" s="51"/>
      <c r="BY6" s="50">
        <v>2005</v>
      </c>
      <c r="BZ6" s="50">
        <v>2019</v>
      </c>
      <c r="CA6" s="50">
        <v>6</v>
      </c>
      <c r="CB6" s="50" t="s">
        <v>227</v>
      </c>
      <c r="CC6" s="50" t="s">
        <v>227</v>
      </c>
      <c r="CD6" s="50" t="s">
        <v>292</v>
      </c>
      <c r="CE6" s="50" t="s">
        <v>1033</v>
      </c>
      <c r="CF6" s="55" t="s">
        <v>1032</v>
      </c>
      <c r="CG6" s="55" t="s">
        <v>292</v>
      </c>
      <c r="CH6" s="55" t="s">
        <v>292</v>
      </c>
      <c r="CI6" s="55" t="s">
        <v>292</v>
      </c>
      <c r="CJ6" s="55" t="s">
        <v>292</v>
      </c>
      <c r="CK6" s="55" t="s">
        <v>242</v>
      </c>
      <c r="CL6" s="55" t="s">
        <v>226</v>
      </c>
      <c r="CM6" s="55" t="s">
        <v>226</v>
      </c>
      <c r="CN6" s="55" t="s">
        <v>1034</v>
      </c>
      <c r="CO6" s="55" t="s">
        <v>244</v>
      </c>
      <c r="CP6" s="55" t="s">
        <v>237</v>
      </c>
      <c r="CQ6" s="55" t="s">
        <v>320</v>
      </c>
      <c r="CR6" s="55" t="s">
        <v>226</v>
      </c>
      <c r="CS6" s="55" t="s">
        <v>244</v>
      </c>
      <c r="CT6" s="55" t="s">
        <v>246</v>
      </c>
      <c r="CU6" s="55" t="s">
        <v>321</v>
      </c>
      <c r="CV6" s="126" t="s">
        <v>227</v>
      </c>
      <c r="CW6" s="126" t="s">
        <v>292</v>
      </c>
      <c r="CX6" s="126" t="s">
        <v>292</v>
      </c>
      <c r="CY6" s="55" t="s">
        <v>221</v>
      </c>
      <c r="CZ6" s="126" t="s">
        <v>221</v>
      </c>
      <c r="DA6" s="126" t="s">
        <v>221</v>
      </c>
      <c r="DB6" s="55" t="s">
        <v>1812</v>
      </c>
      <c r="DC6" s="55" t="s">
        <v>292</v>
      </c>
      <c r="DD6" s="55" t="s">
        <v>1813</v>
      </c>
      <c r="DE6" s="55" t="s">
        <v>249</v>
      </c>
      <c r="DF6" s="55">
        <v>4</v>
      </c>
      <c r="DG6" s="50">
        <v>0</v>
      </c>
      <c r="DH6" s="50">
        <v>0</v>
      </c>
      <c r="DI6" s="55" t="s">
        <v>249</v>
      </c>
      <c r="DJ6" s="126">
        <v>4</v>
      </c>
      <c r="DK6" s="126">
        <f>+DJ6/AB6*100</f>
        <v>50.632911392405056</v>
      </c>
      <c r="DL6" s="55" t="s">
        <v>332</v>
      </c>
      <c r="DM6" s="55" t="s">
        <v>305</v>
      </c>
      <c r="DN6" s="126">
        <v>7</v>
      </c>
      <c r="DO6" s="126">
        <v>8</v>
      </c>
      <c r="DP6" s="130">
        <f>+DN6/DO6*100</f>
        <v>87.5</v>
      </c>
    </row>
    <row r="7" spans="1:143" s="71" customFormat="1" ht="33.950000000000003" customHeight="1">
      <c r="A7" s="371" t="s">
        <v>137</v>
      </c>
      <c r="B7" s="366" t="s">
        <v>135</v>
      </c>
      <c r="C7" s="36" t="s">
        <v>216</v>
      </c>
      <c r="D7" s="37" t="s">
        <v>217</v>
      </c>
      <c r="E7" s="36" t="s">
        <v>276</v>
      </c>
      <c r="F7" s="38">
        <v>53</v>
      </c>
      <c r="G7" s="39">
        <v>38625</v>
      </c>
      <c r="H7" s="40">
        <v>38716</v>
      </c>
      <c r="I7" s="36" t="s">
        <v>325</v>
      </c>
      <c r="J7" s="36" t="s">
        <v>292</v>
      </c>
      <c r="K7" s="36" t="s">
        <v>221</v>
      </c>
      <c r="L7" s="36" t="s">
        <v>221</v>
      </c>
      <c r="M7" s="235" t="s">
        <v>254</v>
      </c>
      <c r="N7" s="41">
        <v>1637</v>
      </c>
      <c r="O7" s="41">
        <v>2847</v>
      </c>
      <c r="P7" s="41">
        <v>4484</v>
      </c>
      <c r="Q7" s="41">
        <v>2021</v>
      </c>
      <c r="R7" s="41">
        <v>4167</v>
      </c>
      <c r="S7" s="42" t="s">
        <v>326</v>
      </c>
      <c r="T7" s="41">
        <v>6188</v>
      </c>
      <c r="U7" s="43">
        <v>0.3</v>
      </c>
      <c r="V7" s="41">
        <v>110</v>
      </c>
      <c r="W7" s="41">
        <v>620</v>
      </c>
      <c r="X7" s="41">
        <v>699</v>
      </c>
      <c r="Y7" s="44">
        <v>17.5</v>
      </c>
      <c r="Z7" s="45">
        <v>8.09</v>
      </c>
      <c r="AA7" s="45">
        <v>46.228571428571428</v>
      </c>
      <c r="AB7" s="45">
        <v>2.15</v>
      </c>
      <c r="AC7" s="45">
        <v>12.285714285714285</v>
      </c>
      <c r="AD7" s="45">
        <v>7.26</v>
      </c>
      <c r="AE7" s="44">
        <v>0.35634290368560378</v>
      </c>
      <c r="AF7" s="43" t="s">
        <v>1667</v>
      </c>
      <c r="AG7" s="43" t="s">
        <v>294</v>
      </c>
      <c r="AH7" s="43" t="s">
        <v>309</v>
      </c>
      <c r="AI7" s="43">
        <v>17.5</v>
      </c>
      <c r="AJ7" s="44">
        <v>11.5</v>
      </c>
      <c r="AK7" s="43">
        <v>515</v>
      </c>
      <c r="AL7" s="45" t="s">
        <v>227</v>
      </c>
      <c r="AM7" s="41">
        <v>515</v>
      </c>
      <c r="AN7" s="41">
        <v>1206.0872675250355</v>
      </c>
      <c r="AO7" s="46">
        <v>73.676680972818303</v>
      </c>
      <c r="AP7" s="43">
        <v>4</v>
      </c>
      <c r="AQ7" s="43" t="s">
        <v>217</v>
      </c>
      <c r="AR7" s="43"/>
      <c r="AS7" s="41">
        <v>515</v>
      </c>
      <c r="AT7" s="43" t="s">
        <v>292</v>
      </c>
      <c r="AU7" s="43" t="s">
        <v>292</v>
      </c>
      <c r="AV7" s="43" t="s">
        <v>292</v>
      </c>
      <c r="AW7" s="43" t="s">
        <v>327</v>
      </c>
      <c r="AX7" s="43">
        <v>4</v>
      </c>
      <c r="AY7" s="43">
        <v>3.14</v>
      </c>
      <c r="AZ7" s="46">
        <v>2.0299999999999998</v>
      </c>
      <c r="BA7" s="46">
        <v>64.649681528662413</v>
      </c>
      <c r="BB7" s="43" t="s">
        <v>228</v>
      </c>
      <c r="BC7" s="43" t="s">
        <v>297</v>
      </c>
      <c r="BD7" s="43" t="s">
        <v>226</v>
      </c>
      <c r="BE7" s="43" t="s">
        <v>298</v>
      </c>
      <c r="BF7" s="43"/>
      <c r="BG7" s="43" t="s">
        <v>140</v>
      </c>
      <c r="BH7" s="43" t="s">
        <v>225</v>
      </c>
      <c r="BI7" s="43"/>
      <c r="BJ7" s="43"/>
      <c r="BK7" s="43"/>
      <c r="BL7" s="43" t="s">
        <v>139</v>
      </c>
      <c r="BM7" s="43" t="s">
        <v>234</v>
      </c>
      <c r="BN7" s="43" t="s">
        <v>235</v>
      </c>
      <c r="BO7" s="43" t="s">
        <v>217</v>
      </c>
      <c r="BP7" s="43" t="s">
        <v>299</v>
      </c>
      <c r="BQ7" s="43" t="s">
        <v>237</v>
      </c>
      <c r="BR7" s="43" t="s">
        <v>237</v>
      </c>
      <c r="BS7" s="43" t="s">
        <v>300</v>
      </c>
      <c r="BT7" s="47">
        <v>38364</v>
      </c>
      <c r="BU7" s="47">
        <v>38364</v>
      </c>
      <c r="BV7" s="46">
        <v>2005</v>
      </c>
      <c r="BW7" s="48">
        <v>24</v>
      </c>
      <c r="BX7" s="48"/>
      <c r="BY7" s="46">
        <v>2005</v>
      </c>
      <c r="BZ7" s="46">
        <v>2029</v>
      </c>
      <c r="CA7" s="46">
        <v>17</v>
      </c>
      <c r="CB7" s="46"/>
      <c r="CC7" s="46"/>
      <c r="CD7" s="46"/>
      <c r="CE7" s="46" t="s">
        <v>328</v>
      </c>
      <c r="CF7" s="43" t="s">
        <v>301</v>
      </c>
      <c r="CG7" s="43">
        <v>480000</v>
      </c>
      <c r="CH7" s="43">
        <v>270000</v>
      </c>
      <c r="CI7" s="43">
        <v>80000</v>
      </c>
      <c r="CJ7" s="43" t="s">
        <v>225</v>
      </c>
      <c r="CK7" s="43" t="s">
        <v>242</v>
      </c>
      <c r="CL7" s="43" t="s">
        <v>217</v>
      </c>
      <c r="CM7" s="43" t="s">
        <v>217</v>
      </c>
      <c r="CN7" s="43" t="s">
        <v>302</v>
      </c>
      <c r="CO7" s="43" t="s">
        <v>244</v>
      </c>
      <c r="CP7" s="43" t="s">
        <v>237</v>
      </c>
      <c r="CQ7" s="43" t="s">
        <v>245</v>
      </c>
      <c r="CR7" s="43" t="s">
        <v>217</v>
      </c>
      <c r="CS7" s="43" t="s">
        <v>244</v>
      </c>
      <c r="CT7" s="43" t="s">
        <v>246</v>
      </c>
      <c r="CU7" s="43" t="s">
        <v>247</v>
      </c>
      <c r="CV7" s="41">
        <v>800</v>
      </c>
      <c r="CW7" s="41">
        <v>2000</v>
      </c>
      <c r="CX7" s="43"/>
      <c r="CY7" s="43"/>
      <c r="CZ7" s="43"/>
      <c r="DA7" s="43"/>
      <c r="DB7" s="43" t="s">
        <v>329</v>
      </c>
      <c r="DC7" s="43"/>
      <c r="DD7" s="43" t="s">
        <v>330</v>
      </c>
      <c r="DE7" s="43"/>
      <c r="DF7" s="41">
        <v>6</v>
      </c>
      <c r="DG7" s="46">
        <v>5</v>
      </c>
      <c r="DH7" s="46">
        <v>61.804697156983934</v>
      </c>
      <c r="DI7" s="43" t="s">
        <v>331</v>
      </c>
      <c r="DJ7" s="41">
        <v>1</v>
      </c>
      <c r="DK7" s="41">
        <v>46.511627906976749</v>
      </c>
      <c r="DL7" s="43" t="s">
        <v>332</v>
      </c>
      <c r="DM7" s="43" t="s">
        <v>305</v>
      </c>
      <c r="DN7" s="41">
        <v>0</v>
      </c>
      <c r="DO7" s="41">
        <v>20</v>
      </c>
      <c r="DP7" s="49">
        <v>0</v>
      </c>
    </row>
    <row r="8" spans="1:143" ht="33.950000000000003" customHeight="1">
      <c r="A8" s="372"/>
      <c r="B8" s="367"/>
      <c r="C8" s="35" t="s">
        <v>260</v>
      </c>
      <c r="D8" s="55" t="s">
        <v>217</v>
      </c>
      <c r="E8" s="55" t="s">
        <v>276</v>
      </c>
      <c r="F8" s="55">
        <v>53</v>
      </c>
      <c r="G8" s="55">
        <v>38625</v>
      </c>
      <c r="H8" s="55">
        <v>38716</v>
      </c>
      <c r="I8" s="55" t="s">
        <v>325</v>
      </c>
      <c r="J8" s="55" t="s">
        <v>292</v>
      </c>
      <c r="K8" s="125" t="s">
        <v>221</v>
      </c>
      <c r="L8" s="125" t="s">
        <v>221</v>
      </c>
      <c r="M8" s="126" t="s">
        <v>1074</v>
      </c>
      <c r="N8" s="126">
        <v>1992</v>
      </c>
      <c r="O8" s="126">
        <v>4181</v>
      </c>
      <c r="P8" s="126">
        <v>6173</v>
      </c>
      <c r="Q8" s="126">
        <v>1170</v>
      </c>
      <c r="R8" s="146">
        <v>3937</v>
      </c>
      <c r="S8" s="127" t="s">
        <v>326</v>
      </c>
      <c r="T8" s="126">
        <v>5107</v>
      </c>
      <c r="U8" s="55">
        <v>0.8</v>
      </c>
      <c r="V8" s="126">
        <v>110</v>
      </c>
      <c r="W8" s="126">
        <v>620</v>
      </c>
      <c r="X8" s="126">
        <v>699</v>
      </c>
      <c r="Y8" s="128">
        <v>12.63</v>
      </c>
      <c r="Z8" s="129">
        <v>7.79</v>
      </c>
      <c r="AA8" s="129">
        <v>60.82</v>
      </c>
      <c r="AB8" s="129">
        <v>4.49</v>
      </c>
      <c r="AC8" s="129">
        <v>35.619999999999997</v>
      </c>
      <c r="AD8" s="129">
        <v>0.34</v>
      </c>
      <c r="AE8" s="128">
        <v>0.36</v>
      </c>
      <c r="AF8" s="55" t="s">
        <v>1076</v>
      </c>
      <c r="AG8" s="55" t="s">
        <v>294</v>
      </c>
      <c r="AH8" s="55" t="s">
        <v>309</v>
      </c>
      <c r="AI8" s="55">
        <v>17.5</v>
      </c>
      <c r="AJ8" s="128">
        <v>11.5</v>
      </c>
      <c r="AK8" s="55">
        <v>515</v>
      </c>
      <c r="AL8" s="129" t="s">
        <v>292</v>
      </c>
      <c r="AM8" s="126">
        <v>515</v>
      </c>
      <c r="AN8" s="126">
        <v>1170</v>
      </c>
      <c r="AO8" s="50">
        <v>100</v>
      </c>
      <c r="AP8" s="55">
        <v>4</v>
      </c>
      <c r="AQ8" s="55" t="s">
        <v>217</v>
      </c>
      <c r="AR8" s="55" t="s">
        <v>1075</v>
      </c>
      <c r="AS8" s="126">
        <v>515</v>
      </c>
      <c r="AT8" s="55" t="s">
        <v>292</v>
      </c>
      <c r="AU8" s="55" t="s">
        <v>292</v>
      </c>
      <c r="AV8" s="55" t="s">
        <v>292</v>
      </c>
      <c r="AW8" s="55" t="s">
        <v>1099</v>
      </c>
      <c r="AX8" s="55">
        <v>4</v>
      </c>
      <c r="AY8" s="55">
        <v>3.14</v>
      </c>
      <c r="AZ8" s="50">
        <v>2</v>
      </c>
      <c r="BA8" s="50">
        <v>65</v>
      </c>
      <c r="BB8" s="55" t="s">
        <v>228</v>
      </c>
      <c r="BC8" s="55" t="s">
        <v>297</v>
      </c>
      <c r="BD8" s="55" t="s">
        <v>226</v>
      </c>
      <c r="BE8" s="55" t="s">
        <v>298</v>
      </c>
      <c r="BF8" s="55"/>
      <c r="BG8" s="55" t="s">
        <v>140</v>
      </c>
      <c r="BH8" s="55" t="s">
        <v>225</v>
      </c>
      <c r="BI8" s="55"/>
      <c r="BJ8" s="55"/>
      <c r="BK8" s="55"/>
      <c r="BL8" s="55" t="s">
        <v>139</v>
      </c>
      <c r="BM8" s="55" t="s">
        <v>234</v>
      </c>
      <c r="BN8" s="55" t="s">
        <v>235</v>
      </c>
      <c r="BO8" s="55" t="s">
        <v>217</v>
      </c>
      <c r="BP8" s="55" t="s">
        <v>299</v>
      </c>
      <c r="BQ8" s="55" t="s">
        <v>237</v>
      </c>
      <c r="BR8" s="55" t="s">
        <v>237</v>
      </c>
      <c r="BS8" s="55" t="s">
        <v>300</v>
      </c>
      <c r="BT8" s="55">
        <v>38364</v>
      </c>
      <c r="BU8" s="55">
        <v>38364</v>
      </c>
      <c r="BV8" s="55">
        <v>2005</v>
      </c>
      <c r="BW8" s="55">
        <v>24</v>
      </c>
      <c r="BX8" s="55"/>
      <c r="BY8" s="55">
        <v>2005</v>
      </c>
      <c r="BZ8" s="55">
        <v>2029</v>
      </c>
      <c r="CA8" s="55">
        <v>17</v>
      </c>
      <c r="CB8" s="55" t="s">
        <v>227</v>
      </c>
      <c r="CC8" s="55" t="s">
        <v>227</v>
      </c>
      <c r="CD8" s="55"/>
      <c r="CE8" s="55" t="s">
        <v>328</v>
      </c>
      <c r="CF8" s="55" t="s">
        <v>301</v>
      </c>
      <c r="CG8" s="55">
        <v>480000</v>
      </c>
      <c r="CH8" s="55">
        <v>270000</v>
      </c>
      <c r="CI8" s="55">
        <v>80000</v>
      </c>
      <c r="CJ8" s="55" t="s">
        <v>225</v>
      </c>
      <c r="CK8" s="55" t="s">
        <v>242</v>
      </c>
      <c r="CL8" s="55" t="s">
        <v>217</v>
      </c>
      <c r="CM8" s="55" t="s">
        <v>217</v>
      </c>
      <c r="CN8" s="55" t="s">
        <v>302</v>
      </c>
      <c r="CO8" s="55" t="s">
        <v>244</v>
      </c>
      <c r="CP8" s="55" t="s">
        <v>237</v>
      </c>
      <c r="CQ8" s="55" t="s">
        <v>245</v>
      </c>
      <c r="CR8" s="55" t="s">
        <v>217</v>
      </c>
      <c r="CS8" s="55" t="s">
        <v>244</v>
      </c>
      <c r="CT8" s="55" t="s">
        <v>246</v>
      </c>
      <c r="CU8" s="55" t="s">
        <v>247</v>
      </c>
      <c r="CV8" s="55">
        <v>800</v>
      </c>
      <c r="CW8" s="55">
        <v>2000</v>
      </c>
      <c r="CX8" s="55"/>
      <c r="CY8" s="55"/>
      <c r="CZ8" s="55"/>
      <c r="DA8" s="55"/>
      <c r="DB8" s="55" t="s">
        <v>1815</v>
      </c>
      <c r="DC8" s="55"/>
      <c r="DD8" s="55" t="s">
        <v>248</v>
      </c>
      <c r="DE8" s="55"/>
      <c r="DF8" s="55">
        <v>0</v>
      </c>
      <c r="DG8" s="55">
        <v>0</v>
      </c>
      <c r="DH8" s="55">
        <v>0</v>
      </c>
      <c r="DI8" s="55">
        <v>0</v>
      </c>
      <c r="DJ8" s="55">
        <v>0</v>
      </c>
      <c r="DK8" s="55">
        <v>0</v>
      </c>
      <c r="DL8" s="55" t="s">
        <v>332</v>
      </c>
      <c r="DM8" s="55" t="s">
        <v>305</v>
      </c>
      <c r="DN8" s="126">
        <v>0</v>
      </c>
      <c r="DO8" s="126">
        <v>0</v>
      </c>
      <c r="DP8" s="130">
        <v>0</v>
      </c>
    </row>
    <row r="9" spans="1:143" s="71" customFormat="1" ht="33.950000000000003" customHeight="1">
      <c r="A9" s="371" t="s">
        <v>138</v>
      </c>
      <c r="B9" s="366" t="s">
        <v>135</v>
      </c>
      <c r="C9" s="36" t="s">
        <v>216</v>
      </c>
      <c r="D9" s="37" t="s">
        <v>217</v>
      </c>
      <c r="E9" s="36" t="s">
        <v>218</v>
      </c>
      <c r="F9" s="38" t="s">
        <v>333</v>
      </c>
      <c r="G9" s="39">
        <v>38696</v>
      </c>
      <c r="H9" s="40">
        <v>38698</v>
      </c>
      <c r="I9" s="36" t="s">
        <v>334</v>
      </c>
      <c r="J9" s="36" t="s">
        <v>292</v>
      </c>
      <c r="K9" s="36" t="s">
        <v>335</v>
      </c>
      <c r="L9" s="36"/>
      <c r="M9" s="235" t="s">
        <v>336</v>
      </c>
      <c r="N9" s="41">
        <v>58759</v>
      </c>
      <c r="O9" s="41">
        <v>16274</v>
      </c>
      <c r="P9" s="41">
        <v>75033</v>
      </c>
      <c r="Q9" s="41"/>
      <c r="R9" s="41"/>
      <c r="S9" s="43"/>
      <c r="T9" s="41">
        <v>0</v>
      </c>
      <c r="U9" s="43">
        <v>3.1</v>
      </c>
      <c r="V9" s="41">
        <v>150</v>
      </c>
      <c r="W9" s="41">
        <v>13995</v>
      </c>
      <c r="X9" s="41">
        <v>15492</v>
      </c>
      <c r="Y9" s="44">
        <v>1144.3699999999999</v>
      </c>
      <c r="Z9" s="45">
        <v>561</v>
      </c>
      <c r="AA9" s="45">
        <v>49.022606324877451</v>
      </c>
      <c r="AB9" s="45">
        <v>457.74799999999999</v>
      </c>
      <c r="AC9" s="45">
        <v>0</v>
      </c>
      <c r="AD9" s="45">
        <v>125.6219999999999</v>
      </c>
      <c r="AE9" s="44">
        <v>0.64918849311027527</v>
      </c>
      <c r="AF9" s="43" t="s">
        <v>1657</v>
      </c>
      <c r="AG9" s="43"/>
      <c r="AH9" s="43" t="s">
        <v>256</v>
      </c>
      <c r="AI9" s="43">
        <v>781.33</v>
      </c>
      <c r="AJ9" s="44">
        <v>1089.6999999999998</v>
      </c>
      <c r="AK9" s="43">
        <v>11625</v>
      </c>
      <c r="AL9" s="45">
        <v>3867</v>
      </c>
      <c r="AM9" s="41">
        <v>15492</v>
      </c>
      <c r="AN9" s="41">
        <v>44092.007164988376</v>
      </c>
      <c r="AO9" s="46">
        <v>75.038729666924866</v>
      </c>
      <c r="AP9" s="43">
        <v>21</v>
      </c>
      <c r="AQ9" s="43" t="s">
        <v>225</v>
      </c>
      <c r="AR9" s="43" t="s">
        <v>337</v>
      </c>
      <c r="AS9" s="41">
        <v>15492</v>
      </c>
      <c r="AT9" s="43" t="s">
        <v>226</v>
      </c>
      <c r="AU9" s="43" t="s">
        <v>226</v>
      </c>
      <c r="AV9" s="43" t="s">
        <v>226</v>
      </c>
      <c r="AW9" s="43" t="s">
        <v>217</v>
      </c>
      <c r="AX9" s="43">
        <v>16</v>
      </c>
      <c r="AY9" s="43" t="s">
        <v>227</v>
      </c>
      <c r="AZ9" s="46" t="s">
        <v>227</v>
      </c>
      <c r="BA9" s="46" t="s">
        <v>265</v>
      </c>
      <c r="BB9" s="43" t="s">
        <v>228</v>
      </c>
      <c r="BC9" s="43" t="s">
        <v>297</v>
      </c>
      <c r="BD9" s="43" t="s">
        <v>226</v>
      </c>
      <c r="BE9" s="43" t="s">
        <v>298</v>
      </c>
      <c r="BF9" s="43">
        <v>37.299999999999997</v>
      </c>
      <c r="BG9" s="43" t="s">
        <v>140</v>
      </c>
      <c r="BH9" s="43" t="s">
        <v>225</v>
      </c>
      <c r="BI9" s="43"/>
      <c r="BJ9" s="43"/>
      <c r="BK9" s="43"/>
      <c r="BL9" s="43" t="s">
        <v>139</v>
      </c>
      <c r="BM9" s="43" t="s">
        <v>234</v>
      </c>
      <c r="BN9" s="43" t="s">
        <v>235</v>
      </c>
      <c r="BO9" s="43" t="s">
        <v>217</v>
      </c>
      <c r="BP9" s="43" t="s">
        <v>299</v>
      </c>
      <c r="BQ9" s="43" t="s">
        <v>237</v>
      </c>
      <c r="BR9" s="43" t="s">
        <v>237</v>
      </c>
      <c r="BS9" s="43" t="s">
        <v>300</v>
      </c>
      <c r="BT9" s="47">
        <v>38364</v>
      </c>
      <c r="BU9" s="47">
        <v>38364</v>
      </c>
      <c r="BV9" s="46">
        <v>2005</v>
      </c>
      <c r="BW9" s="48">
        <v>24</v>
      </c>
      <c r="BX9" s="48"/>
      <c r="BY9" s="43">
        <v>2005</v>
      </c>
      <c r="BZ9" s="46">
        <v>2029</v>
      </c>
      <c r="CA9" s="46">
        <v>17</v>
      </c>
      <c r="CB9" s="46"/>
      <c r="CC9" s="46"/>
      <c r="CD9" s="46"/>
      <c r="CE9" s="46" t="s">
        <v>240</v>
      </c>
      <c r="CF9" s="43" t="s">
        <v>338</v>
      </c>
      <c r="CG9" s="43">
        <v>480000</v>
      </c>
      <c r="CH9" s="43">
        <v>270000</v>
      </c>
      <c r="CI9" s="43">
        <v>80000</v>
      </c>
      <c r="CJ9" s="43" t="s">
        <v>225</v>
      </c>
      <c r="CK9" s="43" t="s">
        <v>242</v>
      </c>
      <c r="CL9" s="43" t="s">
        <v>217</v>
      </c>
      <c r="CM9" s="43" t="s">
        <v>217</v>
      </c>
      <c r="CN9" s="43" t="s">
        <v>302</v>
      </c>
      <c r="CO9" s="43" t="s">
        <v>244</v>
      </c>
      <c r="CP9" s="43" t="s">
        <v>237</v>
      </c>
      <c r="CQ9" s="43" t="s">
        <v>245</v>
      </c>
      <c r="CR9" s="43" t="s">
        <v>217</v>
      </c>
      <c r="CS9" s="43" t="s">
        <v>244</v>
      </c>
      <c r="CT9" s="43" t="s">
        <v>246</v>
      </c>
      <c r="CU9" s="43" t="s">
        <v>247</v>
      </c>
      <c r="CV9" s="41">
        <v>800</v>
      </c>
      <c r="CW9" s="41">
        <v>2000</v>
      </c>
      <c r="CX9" s="43"/>
      <c r="CY9" s="43"/>
      <c r="CZ9" s="43"/>
      <c r="DA9" s="43"/>
      <c r="DB9" s="43"/>
      <c r="DC9" s="43"/>
      <c r="DD9" s="43" t="s">
        <v>330</v>
      </c>
      <c r="DE9" s="43"/>
      <c r="DF9" s="41">
        <v>54.67</v>
      </c>
      <c r="DG9" s="46">
        <v>10</v>
      </c>
      <c r="DH9" s="46">
        <v>1.7825311942959001</v>
      </c>
      <c r="DI9" s="43" t="s">
        <v>331</v>
      </c>
      <c r="DJ9" s="41">
        <v>44.67</v>
      </c>
      <c r="DK9" s="41">
        <v>9.7586444943506034</v>
      </c>
      <c r="DL9" s="43" t="s">
        <v>332</v>
      </c>
      <c r="DM9" s="43" t="s">
        <v>305</v>
      </c>
      <c r="DN9" s="41">
        <v>0</v>
      </c>
      <c r="DO9" s="41">
        <v>20</v>
      </c>
      <c r="DP9" s="49">
        <v>0</v>
      </c>
    </row>
    <row r="10" spans="1:143" ht="33.950000000000003" customHeight="1">
      <c r="A10" s="372"/>
      <c r="B10" s="367"/>
      <c r="C10" s="35" t="s">
        <v>260</v>
      </c>
      <c r="D10" s="120" t="s">
        <v>217</v>
      </c>
      <c r="E10" s="125" t="s">
        <v>218</v>
      </c>
      <c r="F10" s="122" t="s">
        <v>333</v>
      </c>
      <c r="G10" s="123">
        <v>38696</v>
      </c>
      <c r="H10" s="124">
        <v>38698</v>
      </c>
      <c r="I10" s="125" t="s">
        <v>334</v>
      </c>
      <c r="J10" s="125" t="s">
        <v>292</v>
      </c>
      <c r="K10" s="125" t="s">
        <v>335</v>
      </c>
      <c r="L10" s="125" t="s">
        <v>242</v>
      </c>
      <c r="M10" s="184" t="s">
        <v>227</v>
      </c>
      <c r="N10" s="126">
        <v>60482</v>
      </c>
      <c r="O10" s="126">
        <v>16437</v>
      </c>
      <c r="P10" s="126">
        <f>+N10+O10</f>
        <v>76919</v>
      </c>
      <c r="Q10" s="126">
        <v>60482</v>
      </c>
      <c r="R10" s="146">
        <v>16437</v>
      </c>
      <c r="S10" s="126" t="s">
        <v>279</v>
      </c>
      <c r="T10" s="172">
        <f>+Q10+R10</f>
        <v>76919</v>
      </c>
      <c r="U10" s="55">
        <v>3.1</v>
      </c>
      <c r="V10" s="126">
        <v>150</v>
      </c>
      <c r="W10" s="126">
        <v>13995</v>
      </c>
      <c r="X10" s="126">
        <v>15492</v>
      </c>
      <c r="Y10" s="128">
        <v>1144.3699999999999</v>
      </c>
      <c r="Z10" s="129">
        <v>561</v>
      </c>
      <c r="AA10" s="129">
        <v>49.022606324877451</v>
      </c>
      <c r="AB10" s="129">
        <v>457.74799999999999</v>
      </c>
      <c r="AC10" s="129">
        <v>0</v>
      </c>
      <c r="AD10" s="129">
        <v>125.6219999999999</v>
      </c>
      <c r="AE10" s="128">
        <v>0.64918849311027527</v>
      </c>
      <c r="AF10" s="55" t="s">
        <v>1657</v>
      </c>
      <c r="AG10" s="55" t="s">
        <v>1826</v>
      </c>
      <c r="AH10" s="55" t="s">
        <v>1760</v>
      </c>
      <c r="AI10" s="55">
        <v>1089.3699999999999</v>
      </c>
      <c r="AJ10" s="128">
        <v>1089.3699999999999</v>
      </c>
      <c r="AK10" s="55">
        <v>11635</v>
      </c>
      <c r="AL10" s="129">
        <v>3867</v>
      </c>
      <c r="AM10" s="126">
        <f>+AK10+AL10</f>
        <v>15502</v>
      </c>
      <c r="AN10" s="126">
        <v>45361</v>
      </c>
      <c r="AO10" s="50">
        <v>75</v>
      </c>
      <c r="AP10" s="55">
        <v>21</v>
      </c>
      <c r="AQ10" s="55" t="s">
        <v>225</v>
      </c>
      <c r="AR10" s="55" t="s">
        <v>337</v>
      </c>
      <c r="AS10" s="126">
        <v>15492</v>
      </c>
      <c r="AT10" s="55" t="s">
        <v>226</v>
      </c>
      <c r="AU10" s="55" t="s">
        <v>226</v>
      </c>
      <c r="AV10" s="55" t="s">
        <v>226</v>
      </c>
      <c r="AW10" s="55" t="s">
        <v>226</v>
      </c>
      <c r="AX10" s="55">
        <v>16</v>
      </c>
      <c r="AY10" s="55" t="s">
        <v>227</v>
      </c>
      <c r="AZ10" s="50" t="s">
        <v>227</v>
      </c>
      <c r="BA10" s="50" t="s">
        <v>227</v>
      </c>
      <c r="BB10" s="55" t="s">
        <v>228</v>
      </c>
      <c r="BC10" s="55" t="s">
        <v>297</v>
      </c>
      <c r="BD10" s="55" t="s">
        <v>226</v>
      </c>
      <c r="BE10" s="55" t="s">
        <v>298</v>
      </c>
      <c r="BF10" s="55">
        <v>37.299999999999997</v>
      </c>
      <c r="BG10" s="55" t="s">
        <v>140</v>
      </c>
      <c r="BH10" s="55" t="s">
        <v>225</v>
      </c>
      <c r="BI10" s="55"/>
      <c r="BJ10" s="55"/>
      <c r="BK10" s="55"/>
      <c r="BL10" s="55" t="s">
        <v>139</v>
      </c>
      <c r="BM10" s="55" t="s">
        <v>234</v>
      </c>
      <c r="BN10" s="55" t="s">
        <v>235</v>
      </c>
      <c r="BO10" s="55" t="s">
        <v>217</v>
      </c>
      <c r="BP10" s="55" t="s">
        <v>299</v>
      </c>
      <c r="BQ10" s="55" t="s">
        <v>237</v>
      </c>
      <c r="BR10" s="55" t="s">
        <v>237</v>
      </c>
      <c r="BS10" s="55" t="s">
        <v>300</v>
      </c>
      <c r="BT10" s="131">
        <v>38364</v>
      </c>
      <c r="BU10" s="131">
        <v>38364</v>
      </c>
      <c r="BV10" s="50">
        <v>2005</v>
      </c>
      <c r="BW10" s="51">
        <v>24</v>
      </c>
      <c r="BX10" s="51"/>
      <c r="BY10" s="55">
        <v>2005</v>
      </c>
      <c r="BZ10" s="50">
        <v>2029</v>
      </c>
      <c r="CA10" s="50">
        <v>17</v>
      </c>
      <c r="CB10" s="50" t="s">
        <v>227</v>
      </c>
      <c r="CC10" s="50" t="s">
        <v>227</v>
      </c>
      <c r="CD10" s="50"/>
      <c r="CE10" s="50" t="s">
        <v>240</v>
      </c>
      <c r="CF10" s="55" t="s">
        <v>338</v>
      </c>
      <c r="CG10" s="55">
        <v>480000</v>
      </c>
      <c r="CH10" s="55">
        <v>270000</v>
      </c>
      <c r="CI10" s="55">
        <v>80000</v>
      </c>
      <c r="CJ10" s="55" t="s">
        <v>225</v>
      </c>
      <c r="CK10" s="55" t="s">
        <v>242</v>
      </c>
      <c r="CL10" s="55" t="s">
        <v>217</v>
      </c>
      <c r="CM10" s="55" t="s">
        <v>217</v>
      </c>
      <c r="CN10" s="55" t="s">
        <v>302</v>
      </c>
      <c r="CO10" s="55" t="s">
        <v>244</v>
      </c>
      <c r="CP10" s="55" t="s">
        <v>237</v>
      </c>
      <c r="CQ10" s="55" t="s">
        <v>245</v>
      </c>
      <c r="CR10" s="55" t="s">
        <v>217</v>
      </c>
      <c r="CS10" s="55" t="s">
        <v>244</v>
      </c>
      <c r="CT10" s="55" t="s">
        <v>246</v>
      </c>
      <c r="CU10" s="55" t="s">
        <v>247</v>
      </c>
      <c r="CV10" s="126">
        <v>800</v>
      </c>
      <c r="CW10" s="126">
        <v>2000</v>
      </c>
      <c r="CX10" s="55"/>
      <c r="CY10" s="55"/>
      <c r="CZ10" s="55"/>
      <c r="DA10" s="55"/>
      <c r="DB10" s="55" t="s">
        <v>1761</v>
      </c>
      <c r="DC10" s="55" t="s">
        <v>227</v>
      </c>
      <c r="DD10" s="55"/>
      <c r="DE10" s="55"/>
      <c r="DF10" s="55">
        <v>55</v>
      </c>
      <c r="DG10" s="50">
        <v>10</v>
      </c>
      <c r="DH10" s="50">
        <f>+DG10/Z10*100</f>
        <v>1.7825311942959003</v>
      </c>
      <c r="DI10" s="55"/>
      <c r="DJ10" s="126">
        <v>45</v>
      </c>
      <c r="DK10" s="126">
        <f>+DJ10/AB10*100</f>
        <v>9.8307365624754226</v>
      </c>
      <c r="DL10" s="55" t="s">
        <v>332</v>
      </c>
      <c r="DM10" s="55" t="s">
        <v>305</v>
      </c>
      <c r="DN10" s="126">
        <v>0</v>
      </c>
      <c r="DO10" s="126">
        <v>20</v>
      </c>
      <c r="DP10" s="130">
        <v>0</v>
      </c>
    </row>
    <row r="11" spans="1:143" s="71" customFormat="1" ht="33.950000000000003" customHeight="1">
      <c r="A11" s="371" t="s">
        <v>139</v>
      </c>
      <c r="B11" s="366" t="s">
        <v>135</v>
      </c>
      <c r="C11" s="36" t="s">
        <v>216</v>
      </c>
      <c r="D11" s="37" t="s">
        <v>217</v>
      </c>
      <c r="E11" s="36" t="s">
        <v>276</v>
      </c>
      <c r="F11" s="38" t="s">
        <v>339</v>
      </c>
      <c r="G11" s="39">
        <v>38628</v>
      </c>
      <c r="H11" s="40">
        <v>38693</v>
      </c>
      <c r="I11" s="36" t="s">
        <v>340</v>
      </c>
      <c r="J11" s="36" t="s">
        <v>292</v>
      </c>
      <c r="K11" s="36"/>
      <c r="L11" s="36"/>
      <c r="M11" s="235" t="s">
        <v>341</v>
      </c>
      <c r="N11" s="41">
        <v>199319</v>
      </c>
      <c r="O11" s="41">
        <v>7971</v>
      </c>
      <c r="P11" s="41">
        <v>207290</v>
      </c>
      <c r="Q11" s="41"/>
      <c r="R11" s="41"/>
      <c r="S11" s="42"/>
      <c r="T11" s="41">
        <v>0</v>
      </c>
      <c r="U11" s="43">
        <v>10.6</v>
      </c>
      <c r="V11" s="41">
        <v>50</v>
      </c>
      <c r="W11" s="41">
        <v>48010</v>
      </c>
      <c r="X11" s="41">
        <v>52537</v>
      </c>
      <c r="Y11" s="44">
        <v>6879</v>
      </c>
      <c r="Z11" s="45">
        <v>3550.2</v>
      </c>
      <c r="AA11" s="45">
        <v>51.609245529873526</v>
      </c>
      <c r="AB11" s="45">
        <v>901.7</v>
      </c>
      <c r="AC11" s="45">
        <v>13.108009885157726</v>
      </c>
      <c r="AD11" s="45">
        <v>2427.1000000000004</v>
      </c>
      <c r="AE11" s="44">
        <v>1.1504171704654349</v>
      </c>
      <c r="AF11" s="43" t="s">
        <v>1657</v>
      </c>
      <c r="AG11" s="43" t="s">
        <v>342</v>
      </c>
      <c r="AH11" s="43" t="s">
        <v>256</v>
      </c>
      <c r="AI11" s="43">
        <v>4138</v>
      </c>
      <c r="AJ11" s="44">
        <v>6569</v>
      </c>
      <c r="AK11" s="43">
        <v>52537</v>
      </c>
      <c r="AL11" s="45" t="s">
        <v>227</v>
      </c>
      <c r="AM11" s="41">
        <v>52537</v>
      </c>
      <c r="AN11" s="41">
        <v>199319</v>
      </c>
      <c r="AO11" s="46">
        <v>100</v>
      </c>
      <c r="AP11" s="43">
        <v>89</v>
      </c>
      <c r="AQ11" s="43" t="s">
        <v>225</v>
      </c>
      <c r="AR11" s="43" t="s">
        <v>343</v>
      </c>
      <c r="AS11" s="41">
        <v>51617</v>
      </c>
      <c r="AT11" s="43" t="s">
        <v>226</v>
      </c>
      <c r="AU11" s="43" t="s">
        <v>227</v>
      </c>
      <c r="AV11" s="43" t="s">
        <v>227</v>
      </c>
      <c r="AW11" s="43" t="s">
        <v>344</v>
      </c>
      <c r="AX11" s="43">
        <v>51</v>
      </c>
      <c r="AY11" s="43">
        <v>220</v>
      </c>
      <c r="AZ11" s="46">
        <v>219</v>
      </c>
      <c r="BA11" s="46">
        <v>99.545454545454547</v>
      </c>
      <c r="BB11" s="43" t="s">
        <v>228</v>
      </c>
      <c r="BC11" s="43" t="s">
        <v>345</v>
      </c>
      <c r="BD11" s="43" t="s">
        <v>226</v>
      </c>
      <c r="BE11" s="55" t="s">
        <v>298</v>
      </c>
      <c r="BF11" s="43">
        <v>25</v>
      </c>
      <c r="BG11" s="43" t="s">
        <v>140</v>
      </c>
      <c r="BH11" s="43" t="s">
        <v>346</v>
      </c>
      <c r="BI11" s="43"/>
      <c r="BJ11" s="43"/>
      <c r="BK11" s="43"/>
      <c r="BL11" s="43" t="s">
        <v>139</v>
      </c>
      <c r="BM11" s="43" t="s">
        <v>234</v>
      </c>
      <c r="BN11" s="43" t="s">
        <v>235</v>
      </c>
      <c r="BO11" s="43" t="s">
        <v>217</v>
      </c>
      <c r="BP11" s="43" t="s">
        <v>299</v>
      </c>
      <c r="BQ11" s="43" t="s">
        <v>237</v>
      </c>
      <c r="BR11" s="43" t="s">
        <v>237</v>
      </c>
      <c r="BS11" s="43" t="s">
        <v>300</v>
      </c>
      <c r="BT11" s="47">
        <v>38364</v>
      </c>
      <c r="BU11" s="47">
        <v>38364</v>
      </c>
      <c r="BV11" s="46">
        <v>2005</v>
      </c>
      <c r="BW11" s="48">
        <v>24</v>
      </c>
      <c r="BX11" s="48"/>
      <c r="BY11" s="46">
        <v>2005</v>
      </c>
      <c r="BZ11" s="46">
        <v>2029</v>
      </c>
      <c r="CA11" s="46">
        <v>17</v>
      </c>
      <c r="CB11" s="46">
        <v>1.5</v>
      </c>
      <c r="CC11" s="46"/>
      <c r="CD11" s="46"/>
      <c r="CE11" s="46" t="s">
        <v>347</v>
      </c>
      <c r="CF11" s="43" t="s">
        <v>301</v>
      </c>
      <c r="CG11" s="43">
        <v>480000</v>
      </c>
      <c r="CH11" s="43">
        <v>270000</v>
      </c>
      <c r="CI11" s="43">
        <v>80000</v>
      </c>
      <c r="CJ11" s="43" t="s">
        <v>225</v>
      </c>
      <c r="CK11" s="43" t="s">
        <v>242</v>
      </c>
      <c r="CL11" s="43" t="s">
        <v>217</v>
      </c>
      <c r="CM11" s="43" t="s">
        <v>217</v>
      </c>
      <c r="CN11" s="43" t="s">
        <v>302</v>
      </c>
      <c r="CO11" s="43" t="s">
        <v>244</v>
      </c>
      <c r="CP11" s="43" t="s">
        <v>237</v>
      </c>
      <c r="CQ11" s="43" t="s">
        <v>245</v>
      </c>
      <c r="CR11" s="43" t="s">
        <v>217</v>
      </c>
      <c r="CS11" s="43" t="s">
        <v>244</v>
      </c>
      <c r="CT11" s="43" t="s">
        <v>246</v>
      </c>
      <c r="CU11" s="43" t="s">
        <v>247</v>
      </c>
      <c r="CV11" s="41">
        <v>800</v>
      </c>
      <c r="CW11" s="41">
        <v>2000</v>
      </c>
      <c r="CX11" s="43" t="s">
        <v>225</v>
      </c>
      <c r="CY11" s="43"/>
      <c r="CZ11" s="43" t="s">
        <v>242</v>
      </c>
      <c r="DA11" s="43" t="s">
        <v>217</v>
      </c>
      <c r="DB11" s="43" t="s">
        <v>348</v>
      </c>
      <c r="DC11" s="43"/>
      <c r="DD11" s="43" t="s">
        <v>349</v>
      </c>
      <c r="DE11" s="43" t="s">
        <v>350</v>
      </c>
      <c r="DF11" s="41">
        <v>310</v>
      </c>
      <c r="DG11" s="46">
        <v>0</v>
      </c>
      <c r="DH11" s="46">
        <v>0</v>
      </c>
      <c r="DI11" s="43" t="s">
        <v>289</v>
      </c>
      <c r="DJ11" s="41">
        <v>310</v>
      </c>
      <c r="DK11" s="41">
        <v>34.379505378729064</v>
      </c>
      <c r="DL11" s="43" t="s">
        <v>332</v>
      </c>
      <c r="DM11" s="43" t="s">
        <v>351</v>
      </c>
      <c r="DN11" s="41">
        <v>0</v>
      </c>
      <c r="DO11" s="41">
        <v>20</v>
      </c>
      <c r="DP11" s="49">
        <v>0</v>
      </c>
    </row>
    <row r="12" spans="1:143" ht="33.950000000000003" customHeight="1">
      <c r="A12" s="372"/>
      <c r="B12" s="367"/>
      <c r="C12" s="35" t="s">
        <v>260</v>
      </c>
      <c r="D12" s="122" t="s">
        <v>217</v>
      </c>
      <c r="E12" s="122" t="s">
        <v>276</v>
      </c>
      <c r="F12" s="122" t="s">
        <v>339</v>
      </c>
      <c r="G12" s="122">
        <v>38628</v>
      </c>
      <c r="H12" s="122">
        <v>38693</v>
      </c>
      <c r="I12" s="124" t="s">
        <v>340</v>
      </c>
      <c r="J12" s="55" t="s">
        <v>1042</v>
      </c>
      <c r="K12" s="125" t="s">
        <v>227</v>
      </c>
      <c r="L12" s="125" t="s">
        <v>227</v>
      </c>
      <c r="M12" s="182" t="s">
        <v>1035</v>
      </c>
      <c r="N12" s="126">
        <v>166742</v>
      </c>
      <c r="O12" s="126">
        <v>8595</v>
      </c>
      <c r="P12" s="126">
        <v>175337</v>
      </c>
      <c r="Q12" s="126">
        <v>166742</v>
      </c>
      <c r="R12" s="146">
        <v>8595</v>
      </c>
      <c r="S12" s="126" t="s">
        <v>279</v>
      </c>
      <c r="T12" s="126">
        <f>+Q12+R12</f>
        <v>175337</v>
      </c>
      <c r="U12" s="55">
        <v>12.1</v>
      </c>
      <c r="V12" s="126">
        <v>78.8</v>
      </c>
      <c r="W12" s="126">
        <v>48010</v>
      </c>
      <c r="X12" s="126">
        <v>52537</v>
      </c>
      <c r="Y12" s="128">
        <v>5910</v>
      </c>
      <c r="Z12" s="129">
        <v>3522.36</v>
      </c>
      <c r="AA12" s="129">
        <v>59.6</v>
      </c>
      <c r="AB12" s="129">
        <v>1182</v>
      </c>
      <c r="AC12" s="129">
        <v>20</v>
      </c>
      <c r="AD12" s="129">
        <v>1205.5999999999999</v>
      </c>
      <c r="AE12" s="128">
        <v>0.39</v>
      </c>
      <c r="AF12" s="55" t="s">
        <v>1657</v>
      </c>
      <c r="AG12" s="55" t="s">
        <v>342</v>
      </c>
      <c r="AH12" s="55" t="s">
        <v>256</v>
      </c>
      <c r="AI12" s="55">
        <v>5910</v>
      </c>
      <c r="AJ12" s="128">
        <v>5466</v>
      </c>
      <c r="AK12" s="55">
        <v>52537</v>
      </c>
      <c r="AL12" s="129" t="s">
        <v>292</v>
      </c>
      <c r="AM12" s="126">
        <f>+AK12</f>
        <v>52537</v>
      </c>
      <c r="AN12" s="126">
        <f>+Q12</f>
        <v>166742</v>
      </c>
      <c r="AO12" s="50">
        <v>100</v>
      </c>
      <c r="AP12" s="55">
        <v>88</v>
      </c>
      <c r="AQ12" s="55" t="s">
        <v>292</v>
      </c>
      <c r="AR12" s="55" t="s">
        <v>343</v>
      </c>
      <c r="AS12" s="126">
        <v>59640</v>
      </c>
      <c r="AT12" s="55" t="s">
        <v>226</v>
      </c>
      <c r="AU12" s="55" t="s">
        <v>226</v>
      </c>
      <c r="AV12" s="55" t="s">
        <v>226</v>
      </c>
      <c r="AW12" s="55" t="s">
        <v>226</v>
      </c>
      <c r="AX12" s="55">
        <v>56</v>
      </c>
      <c r="AY12" s="126">
        <v>3884</v>
      </c>
      <c r="AZ12" s="50">
        <v>10763</v>
      </c>
      <c r="BA12" s="50">
        <v>100</v>
      </c>
      <c r="BB12" s="55" t="s">
        <v>228</v>
      </c>
      <c r="BC12" s="55" t="s">
        <v>345</v>
      </c>
      <c r="BD12" s="55" t="s">
        <v>226</v>
      </c>
      <c r="BE12" s="55" t="s">
        <v>298</v>
      </c>
      <c r="BF12" s="55">
        <v>10</v>
      </c>
      <c r="BG12" s="55" t="s">
        <v>140</v>
      </c>
      <c r="BH12" s="55" t="s">
        <v>346</v>
      </c>
      <c r="BI12" s="55" t="s">
        <v>1039</v>
      </c>
      <c r="BJ12" s="55" t="s">
        <v>1038</v>
      </c>
      <c r="BK12" s="55">
        <v>2560</v>
      </c>
      <c r="BL12" s="55" t="s">
        <v>139</v>
      </c>
      <c r="BM12" s="55" t="s">
        <v>234</v>
      </c>
      <c r="BN12" s="55" t="s">
        <v>235</v>
      </c>
      <c r="BO12" s="55" t="s">
        <v>226</v>
      </c>
      <c r="BP12" s="55" t="s">
        <v>1036</v>
      </c>
      <c r="BQ12" s="55" t="s">
        <v>237</v>
      </c>
      <c r="BR12" s="55" t="s">
        <v>237</v>
      </c>
      <c r="BS12" s="55" t="s">
        <v>1037</v>
      </c>
      <c r="BT12" s="131">
        <v>38365</v>
      </c>
      <c r="BU12" s="131">
        <v>38365</v>
      </c>
      <c r="BV12" s="50">
        <v>2005</v>
      </c>
      <c r="BW12" s="51">
        <v>28</v>
      </c>
      <c r="BX12" s="51" t="s">
        <v>292</v>
      </c>
      <c r="BY12" s="50">
        <v>2005</v>
      </c>
      <c r="BZ12" s="50">
        <v>2034</v>
      </c>
      <c r="CA12" s="50">
        <v>20</v>
      </c>
      <c r="CB12" s="50" t="s">
        <v>292</v>
      </c>
      <c r="CC12" s="50" t="s">
        <v>292</v>
      </c>
      <c r="CD12" s="50" t="s">
        <v>292</v>
      </c>
      <c r="CE12" s="50" t="s">
        <v>292</v>
      </c>
      <c r="CF12" s="55" t="s">
        <v>301</v>
      </c>
      <c r="CG12" s="55" t="s">
        <v>292</v>
      </c>
      <c r="CH12" s="55" t="s">
        <v>292</v>
      </c>
      <c r="CI12" s="55" t="s">
        <v>292</v>
      </c>
      <c r="CJ12" s="55" t="s">
        <v>292</v>
      </c>
      <c r="CK12" s="55" t="s">
        <v>242</v>
      </c>
      <c r="CL12" s="55" t="s">
        <v>226</v>
      </c>
      <c r="CM12" s="55" t="s">
        <v>226</v>
      </c>
      <c r="CN12" s="55" t="s">
        <v>226</v>
      </c>
      <c r="CO12" s="55" t="s">
        <v>244</v>
      </c>
      <c r="CP12" s="55" t="s">
        <v>237</v>
      </c>
      <c r="CQ12" s="55" t="s">
        <v>226</v>
      </c>
      <c r="CR12" s="55" t="s">
        <v>226</v>
      </c>
      <c r="CS12" s="55" t="s">
        <v>244</v>
      </c>
      <c r="CT12" s="55" t="s">
        <v>246</v>
      </c>
      <c r="CU12" s="55" t="s">
        <v>247</v>
      </c>
      <c r="CV12" s="126">
        <v>1000</v>
      </c>
      <c r="CW12" s="126">
        <v>2000</v>
      </c>
      <c r="CX12" s="126" t="s">
        <v>292</v>
      </c>
      <c r="CY12" s="55" t="s">
        <v>221</v>
      </c>
      <c r="CZ12" s="126" t="s">
        <v>242</v>
      </c>
      <c r="DA12" s="126" t="s">
        <v>221</v>
      </c>
      <c r="DB12" s="55" t="s">
        <v>348</v>
      </c>
      <c r="DC12" s="55" t="s">
        <v>226</v>
      </c>
      <c r="DD12" s="55" t="s">
        <v>249</v>
      </c>
      <c r="DE12" s="55" t="s">
        <v>249</v>
      </c>
      <c r="DF12" s="126">
        <f>+DG12+DJ12</f>
        <v>443.62</v>
      </c>
      <c r="DG12" s="50">
        <v>336.81</v>
      </c>
      <c r="DH12" s="50">
        <f>+DG12/Z12*100</f>
        <v>9.5620549858617512</v>
      </c>
      <c r="DI12" s="55" t="s">
        <v>289</v>
      </c>
      <c r="DJ12" s="126">
        <v>106.81</v>
      </c>
      <c r="DK12" s="126">
        <f>+DJ12/AB12*100</f>
        <v>9.0363790186125215</v>
      </c>
      <c r="DL12" s="55" t="s">
        <v>332</v>
      </c>
      <c r="DM12" s="55" t="s">
        <v>351</v>
      </c>
      <c r="DN12" s="126">
        <v>0</v>
      </c>
      <c r="DO12" s="126">
        <v>20</v>
      </c>
      <c r="DP12" s="130">
        <v>0</v>
      </c>
    </row>
    <row r="13" spans="1:143" s="71" customFormat="1" ht="33.950000000000003" customHeight="1">
      <c r="A13" s="371" t="s">
        <v>140</v>
      </c>
      <c r="B13" s="366" t="s">
        <v>135</v>
      </c>
      <c r="C13" s="36" t="s">
        <v>216</v>
      </c>
      <c r="D13" s="37" t="s">
        <v>217</v>
      </c>
      <c r="E13" s="36" t="s">
        <v>276</v>
      </c>
      <c r="F13" s="38" t="s">
        <v>352</v>
      </c>
      <c r="G13" s="39">
        <v>38628</v>
      </c>
      <c r="H13" s="40">
        <v>39154</v>
      </c>
      <c r="I13" s="36" t="s">
        <v>353</v>
      </c>
      <c r="J13" s="36" t="s">
        <v>292</v>
      </c>
      <c r="K13" s="36"/>
      <c r="L13" s="36"/>
      <c r="M13" s="235" t="s">
        <v>354</v>
      </c>
      <c r="N13" s="41">
        <v>2995</v>
      </c>
      <c r="O13" s="41">
        <v>3143</v>
      </c>
      <c r="P13" s="41">
        <v>6138</v>
      </c>
      <c r="Q13" s="41"/>
      <c r="R13" s="41"/>
      <c r="S13" s="42"/>
      <c r="T13" s="41">
        <v>0</v>
      </c>
      <c r="U13" s="43">
        <v>1.71</v>
      </c>
      <c r="V13" s="41">
        <v>117</v>
      </c>
      <c r="W13" s="41">
        <v>843</v>
      </c>
      <c r="X13" s="41">
        <v>938</v>
      </c>
      <c r="Y13" s="44">
        <v>27</v>
      </c>
      <c r="Z13" s="45">
        <v>13.5</v>
      </c>
      <c r="AA13" s="45">
        <v>50</v>
      </c>
      <c r="AB13" s="45">
        <v>2.7</v>
      </c>
      <c r="AC13" s="45">
        <v>10</v>
      </c>
      <c r="AD13" s="45">
        <v>10.8</v>
      </c>
      <c r="AE13" s="44">
        <v>0.30050083472454092</v>
      </c>
      <c r="AF13" s="43" t="s">
        <v>307</v>
      </c>
      <c r="AG13" s="43" t="s">
        <v>294</v>
      </c>
      <c r="AH13" s="43" t="s">
        <v>309</v>
      </c>
      <c r="AI13" s="43">
        <v>27</v>
      </c>
      <c r="AJ13" s="44">
        <v>27</v>
      </c>
      <c r="AK13" s="43">
        <v>938</v>
      </c>
      <c r="AL13" s="45">
        <v>0</v>
      </c>
      <c r="AM13" s="41">
        <v>938</v>
      </c>
      <c r="AN13" s="41">
        <v>2995</v>
      </c>
      <c r="AO13" s="46">
        <v>100</v>
      </c>
      <c r="AP13" s="43">
        <v>4</v>
      </c>
      <c r="AQ13" s="43" t="s">
        <v>225</v>
      </c>
      <c r="AR13" s="43"/>
      <c r="AS13" s="41">
        <v>938</v>
      </c>
      <c r="AT13" s="43" t="s">
        <v>227</v>
      </c>
      <c r="AU13" s="43" t="s">
        <v>227</v>
      </c>
      <c r="AV13" s="43" t="s">
        <v>227</v>
      </c>
      <c r="AW13" s="43" t="s">
        <v>292</v>
      </c>
      <c r="AX13" s="43">
        <v>3</v>
      </c>
      <c r="AY13" s="43" t="s">
        <v>227</v>
      </c>
      <c r="AZ13" s="46" t="s">
        <v>227</v>
      </c>
      <c r="BA13" s="46" t="s">
        <v>265</v>
      </c>
      <c r="BB13" s="43" t="s">
        <v>228</v>
      </c>
      <c r="BC13" s="43" t="s">
        <v>297</v>
      </c>
      <c r="BD13" s="43" t="s">
        <v>226</v>
      </c>
      <c r="BE13" s="43" t="s">
        <v>298</v>
      </c>
      <c r="BF13" s="43">
        <v>13</v>
      </c>
      <c r="BG13" s="43" t="s">
        <v>140</v>
      </c>
      <c r="BH13" s="43" t="s">
        <v>217</v>
      </c>
      <c r="BI13" s="43"/>
      <c r="BJ13" s="43"/>
      <c r="BK13" s="43"/>
      <c r="BL13" s="43" t="s">
        <v>139</v>
      </c>
      <c r="BM13" s="43" t="s">
        <v>234</v>
      </c>
      <c r="BN13" s="43" t="s">
        <v>235</v>
      </c>
      <c r="BO13" s="43" t="s">
        <v>217</v>
      </c>
      <c r="BP13" s="43" t="s">
        <v>299</v>
      </c>
      <c r="BQ13" s="43" t="s">
        <v>237</v>
      </c>
      <c r="BR13" s="43" t="s">
        <v>237</v>
      </c>
      <c r="BS13" s="43" t="s">
        <v>300</v>
      </c>
      <c r="BT13" s="47">
        <v>38364</v>
      </c>
      <c r="BU13" s="47">
        <v>38364</v>
      </c>
      <c r="BV13" s="46">
        <v>2005</v>
      </c>
      <c r="BW13" s="48">
        <v>24</v>
      </c>
      <c r="BX13" s="48"/>
      <c r="BY13" s="46">
        <v>2005</v>
      </c>
      <c r="BZ13" s="46">
        <v>2029</v>
      </c>
      <c r="CA13" s="46">
        <v>17</v>
      </c>
      <c r="CB13" s="46"/>
      <c r="CC13" s="46"/>
      <c r="CD13" s="46"/>
      <c r="CE13" s="46" t="s">
        <v>347</v>
      </c>
      <c r="CF13" s="43" t="s">
        <v>301</v>
      </c>
      <c r="CG13" s="43">
        <v>480000</v>
      </c>
      <c r="CH13" s="43">
        <v>270000</v>
      </c>
      <c r="CI13" s="43">
        <v>80000</v>
      </c>
      <c r="CJ13" s="43" t="s">
        <v>225</v>
      </c>
      <c r="CK13" s="43" t="s">
        <v>242</v>
      </c>
      <c r="CL13" s="43" t="s">
        <v>217</v>
      </c>
      <c r="CM13" s="43" t="s">
        <v>217</v>
      </c>
      <c r="CN13" s="43" t="s">
        <v>302</v>
      </c>
      <c r="CO13" s="43" t="s">
        <v>244</v>
      </c>
      <c r="CP13" s="43" t="s">
        <v>237</v>
      </c>
      <c r="CQ13" s="43" t="s">
        <v>245</v>
      </c>
      <c r="CR13" s="43" t="s">
        <v>217</v>
      </c>
      <c r="CS13" s="43" t="s">
        <v>244</v>
      </c>
      <c r="CT13" s="43" t="s">
        <v>246</v>
      </c>
      <c r="CU13" s="43" t="s">
        <v>247</v>
      </c>
      <c r="CV13" s="41">
        <v>800</v>
      </c>
      <c r="CW13" s="41">
        <v>2000</v>
      </c>
      <c r="CX13" s="43"/>
      <c r="CY13" s="43"/>
      <c r="CZ13" s="43"/>
      <c r="DA13" s="43"/>
      <c r="DB13" s="43" t="s">
        <v>329</v>
      </c>
      <c r="DC13" s="43"/>
      <c r="DD13" s="43" t="s">
        <v>330</v>
      </c>
      <c r="DE13" s="43"/>
      <c r="DF13" s="43"/>
      <c r="DG13" s="46">
        <v>25</v>
      </c>
      <c r="DH13" s="46">
        <v>185.18518518518519</v>
      </c>
      <c r="DI13" s="43" t="s">
        <v>331</v>
      </c>
      <c r="DJ13" s="41">
        <v>1</v>
      </c>
      <c r="DK13" s="41">
        <v>37.037037037037038</v>
      </c>
      <c r="DL13" s="43" t="s">
        <v>332</v>
      </c>
      <c r="DM13" s="43" t="s">
        <v>305</v>
      </c>
      <c r="DN13" s="41">
        <v>0</v>
      </c>
      <c r="DO13" s="41">
        <v>20</v>
      </c>
      <c r="DP13" s="49">
        <v>0</v>
      </c>
    </row>
    <row r="14" spans="1:143" ht="33.950000000000003" customHeight="1">
      <c r="A14" s="372"/>
      <c r="B14" s="367"/>
      <c r="C14" s="35" t="s">
        <v>260</v>
      </c>
      <c r="D14" s="125" t="s">
        <v>217</v>
      </c>
      <c r="E14" s="125" t="s">
        <v>276</v>
      </c>
      <c r="F14" s="125" t="s">
        <v>352</v>
      </c>
      <c r="G14" s="125">
        <v>38628</v>
      </c>
      <c r="H14" s="125">
        <v>39154</v>
      </c>
      <c r="I14" s="125" t="s">
        <v>353</v>
      </c>
      <c r="J14" s="55" t="s">
        <v>1762</v>
      </c>
      <c r="K14" s="125" t="s">
        <v>227</v>
      </c>
      <c r="L14" s="125" t="s">
        <v>227</v>
      </c>
      <c r="M14" s="125" t="s">
        <v>354</v>
      </c>
      <c r="N14" s="126">
        <v>3026</v>
      </c>
      <c r="O14" s="126">
        <v>2959</v>
      </c>
      <c r="P14" s="126">
        <v>5985</v>
      </c>
      <c r="Q14" s="126">
        <v>3728</v>
      </c>
      <c r="R14" s="146">
        <v>2987</v>
      </c>
      <c r="S14" s="127" t="s">
        <v>326</v>
      </c>
      <c r="T14" s="126">
        <f>+Q14+R14</f>
        <v>6715</v>
      </c>
      <c r="U14" s="55">
        <v>2.5</v>
      </c>
      <c r="V14" s="126">
        <v>117</v>
      </c>
      <c r="W14" s="126">
        <v>1944</v>
      </c>
      <c r="X14" s="126">
        <v>1799</v>
      </c>
      <c r="Y14" s="128">
        <v>53.86</v>
      </c>
      <c r="Z14" s="129">
        <v>23.4</v>
      </c>
      <c r="AA14" s="129">
        <v>43.5</v>
      </c>
      <c r="AB14" s="129">
        <v>11.04</v>
      </c>
      <c r="AC14" s="129">
        <v>20.5</v>
      </c>
      <c r="AD14" s="129">
        <v>19.46</v>
      </c>
      <c r="AE14" s="128">
        <v>0.3</v>
      </c>
      <c r="AF14" s="55" t="s">
        <v>307</v>
      </c>
      <c r="AG14" s="55" t="s">
        <v>294</v>
      </c>
      <c r="AH14" s="55" t="s">
        <v>309</v>
      </c>
      <c r="AI14" s="55">
        <v>43.5</v>
      </c>
      <c r="AJ14" s="128">
        <v>43.5</v>
      </c>
      <c r="AK14" s="55">
        <v>938</v>
      </c>
      <c r="AL14" s="129">
        <v>0</v>
      </c>
      <c r="AM14" s="126">
        <v>938</v>
      </c>
      <c r="AN14" s="126">
        <v>3728</v>
      </c>
      <c r="AO14" s="50">
        <v>100</v>
      </c>
      <c r="AP14" s="55">
        <v>4</v>
      </c>
      <c r="AQ14" s="55" t="s">
        <v>225</v>
      </c>
      <c r="AR14" s="55"/>
      <c r="AS14" s="126">
        <v>938</v>
      </c>
      <c r="AT14" s="55" t="s">
        <v>292</v>
      </c>
      <c r="AU14" s="55" t="s">
        <v>292</v>
      </c>
      <c r="AV14" s="55" t="s">
        <v>292</v>
      </c>
      <c r="AW14" s="55" t="s">
        <v>292</v>
      </c>
      <c r="AX14" s="55">
        <v>3</v>
      </c>
      <c r="AY14" s="55">
        <v>0.41</v>
      </c>
      <c r="AZ14" s="55">
        <v>0.17</v>
      </c>
      <c r="BA14" s="55">
        <v>41</v>
      </c>
      <c r="BB14" s="50" t="s">
        <v>228</v>
      </c>
      <c r="BC14" s="50" t="s">
        <v>297</v>
      </c>
      <c r="BD14" s="50" t="s">
        <v>226</v>
      </c>
      <c r="BE14" s="50" t="s">
        <v>298</v>
      </c>
      <c r="BF14" s="50">
        <v>13</v>
      </c>
      <c r="BG14" s="50" t="s">
        <v>140</v>
      </c>
      <c r="BH14" s="50" t="s">
        <v>217</v>
      </c>
      <c r="BI14" s="50"/>
      <c r="BJ14" s="50"/>
      <c r="BK14" s="50"/>
      <c r="BL14" s="50" t="s">
        <v>139</v>
      </c>
      <c r="BM14" s="50" t="s">
        <v>234</v>
      </c>
      <c r="BN14" s="50" t="s">
        <v>235</v>
      </c>
      <c r="BO14" s="50" t="s">
        <v>217</v>
      </c>
      <c r="BP14" s="50" t="s">
        <v>299</v>
      </c>
      <c r="BQ14" s="50" t="s">
        <v>237</v>
      </c>
      <c r="BR14" s="50" t="s">
        <v>237</v>
      </c>
      <c r="BS14" s="50" t="s">
        <v>300</v>
      </c>
      <c r="BT14" s="50">
        <v>38364</v>
      </c>
      <c r="BU14" s="50">
        <v>38364</v>
      </c>
      <c r="BV14" s="50">
        <v>2005</v>
      </c>
      <c r="BW14" s="50">
        <v>24</v>
      </c>
      <c r="BX14" s="50"/>
      <c r="BY14" s="50">
        <v>2005</v>
      </c>
      <c r="BZ14" s="50">
        <v>2029</v>
      </c>
      <c r="CA14" s="50">
        <v>17</v>
      </c>
      <c r="CB14" s="50" t="s">
        <v>227</v>
      </c>
      <c r="CC14" s="50" t="s">
        <v>227</v>
      </c>
      <c r="CD14" s="50"/>
      <c r="CE14" s="50" t="s">
        <v>347</v>
      </c>
      <c r="CF14" s="50" t="s">
        <v>301</v>
      </c>
      <c r="CG14" s="50">
        <v>480000</v>
      </c>
      <c r="CH14" s="50">
        <v>270000</v>
      </c>
      <c r="CI14" s="50">
        <v>80000</v>
      </c>
      <c r="CJ14" s="50" t="s">
        <v>225</v>
      </c>
      <c r="CK14" s="50" t="s">
        <v>242</v>
      </c>
      <c r="CL14" s="50" t="s">
        <v>217</v>
      </c>
      <c r="CM14" s="50" t="s">
        <v>217</v>
      </c>
      <c r="CN14" s="50" t="s">
        <v>302</v>
      </c>
      <c r="CO14" s="50" t="s">
        <v>244</v>
      </c>
      <c r="CP14" s="50" t="s">
        <v>237</v>
      </c>
      <c r="CQ14" s="50" t="s">
        <v>245</v>
      </c>
      <c r="CR14" s="50" t="s">
        <v>217</v>
      </c>
      <c r="CS14" s="50" t="s">
        <v>244</v>
      </c>
      <c r="CT14" s="50" t="s">
        <v>246</v>
      </c>
      <c r="CU14" s="50" t="s">
        <v>247</v>
      </c>
      <c r="CV14" s="50">
        <v>800</v>
      </c>
      <c r="CW14" s="50">
        <v>2000</v>
      </c>
      <c r="CX14" s="50"/>
      <c r="CY14" s="50"/>
      <c r="CZ14" s="50"/>
      <c r="DA14" s="50"/>
      <c r="DB14" s="126" t="s">
        <v>1816</v>
      </c>
      <c r="DC14" s="126"/>
      <c r="DD14" s="126" t="s">
        <v>248</v>
      </c>
      <c r="DE14" s="126"/>
      <c r="DF14" s="126">
        <v>0</v>
      </c>
      <c r="DG14" s="126">
        <v>0</v>
      </c>
      <c r="DH14" s="126">
        <v>0</v>
      </c>
      <c r="DI14" s="126" t="s">
        <v>331</v>
      </c>
      <c r="DJ14" s="126">
        <v>0</v>
      </c>
      <c r="DK14" s="126">
        <v>0</v>
      </c>
      <c r="DL14" s="126" t="s">
        <v>332</v>
      </c>
      <c r="DM14" s="55" t="s">
        <v>305</v>
      </c>
      <c r="DN14" s="126">
        <v>0</v>
      </c>
      <c r="DO14" s="126">
        <v>0</v>
      </c>
      <c r="DP14" s="130">
        <v>0</v>
      </c>
    </row>
    <row r="15" spans="1:143" s="71" customFormat="1" ht="24.75" customHeight="1">
      <c r="A15" s="371" t="s">
        <v>141</v>
      </c>
      <c r="B15" s="366" t="s">
        <v>135</v>
      </c>
      <c r="C15" s="36" t="s">
        <v>216</v>
      </c>
      <c r="D15" s="37" t="s">
        <v>217</v>
      </c>
      <c r="E15" s="36" t="s">
        <v>218</v>
      </c>
      <c r="F15" s="38" t="s">
        <v>355</v>
      </c>
      <c r="G15" s="39">
        <v>38624</v>
      </c>
      <c r="H15" s="40">
        <v>38806</v>
      </c>
      <c r="I15" s="36" t="s">
        <v>356</v>
      </c>
      <c r="J15" s="43" t="s">
        <v>292</v>
      </c>
      <c r="K15" s="43"/>
      <c r="L15" s="43"/>
      <c r="M15" s="235" t="s">
        <v>357</v>
      </c>
      <c r="N15" s="41">
        <v>236006</v>
      </c>
      <c r="O15" s="41">
        <v>22514</v>
      </c>
      <c r="P15" s="41">
        <v>258520</v>
      </c>
      <c r="Q15" s="41"/>
      <c r="R15" s="41"/>
      <c r="S15" s="42"/>
      <c r="T15" s="41">
        <v>0</v>
      </c>
      <c r="U15" s="43">
        <v>9.6</v>
      </c>
      <c r="V15" s="41">
        <v>17</v>
      </c>
      <c r="W15" s="41">
        <v>55821</v>
      </c>
      <c r="X15" s="41">
        <v>62587</v>
      </c>
      <c r="Y15" s="44">
        <v>8704</v>
      </c>
      <c r="Z15" s="45">
        <v>3802.8</v>
      </c>
      <c r="AA15" s="45">
        <v>43.690257352941181</v>
      </c>
      <c r="AB15" s="45">
        <v>627</v>
      </c>
      <c r="AC15" s="45">
        <v>7.2035845588235299</v>
      </c>
      <c r="AD15" s="45">
        <v>4274.2</v>
      </c>
      <c r="AE15" s="44">
        <v>1.2293472764816713</v>
      </c>
      <c r="AF15" s="43" t="s">
        <v>1657</v>
      </c>
      <c r="AG15" s="43" t="s">
        <v>255</v>
      </c>
      <c r="AH15" s="43" t="s">
        <v>256</v>
      </c>
      <c r="AI15" s="43">
        <v>3199</v>
      </c>
      <c r="AJ15" s="44">
        <v>8704</v>
      </c>
      <c r="AK15" s="43">
        <v>61901</v>
      </c>
      <c r="AL15" s="45">
        <v>3800</v>
      </c>
      <c r="AM15" s="41">
        <v>65701</v>
      </c>
      <c r="AN15" s="41">
        <v>233419.19897103231</v>
      </c>
      <c r="AO15" s="46">
        <v>98.903925735376347</v>
      </c>
      <c r="AP15" s="43">
        <v>119</v>
      </c>
      <c r="AQ15" s="43" t="s">
        <v>225</v>
      </c>
      <c r="AR15" s="43" t="s">
        <v>358</v>
      </c>
      <c r="AS15" s="41">
        <v>65701</v>
      </c>
      <c r="AT15" s="43" t="s">
        <v>226</v>
      </c>
      <c r="AU15" s="43" t="s">
        <v>292</v>
      </c>
      <c r="AV15" s="43" t="s">
        <v>292</v>
      </c>
      <c r="AW15" s="43" t="s">
        <v>217</v>
      </c>
      <c r="AX15" s="43">
        <v>58</v>
      </c>
      <c r="AY15" s="43">
        <v>334.9</v>
      </c>
      <c r="AZ15" s="46">
        <v>232.9</v>
      </c>
      <c r="BA15" s="46">
        <v>69.543147208121837</v>
      </c>
      <c r="BB15" s="43" t="s">
        <v>228</v>
      </c>
      <c r="BC15" s="43" t="s">
        <v>297</v>
      </c>
      <c r="BD15" s="43" t="s">
        <v>226</v>
      </c>
      <c r="BE15" s="43" t="s">
        <v>298</v>
      </c>
      <c r="BF15" s="43"/>
      <c r="BG15" s="43" t="s">
        <v>140</v>
      </c>
      <c r="BH15" s="43" t="s">
        <v>225</v>
      </c>
      <c r="BI15" s="43"/>
      <c r="BJ15" s="43"/>
      <c r="BK15" s="43"/>
      <c r="BL15" s="43" t="s">
        <v>139</v>
      </c>
      <c r="BM15" s="43" t="s">
        <v>234</v>
      </c>
      <c r="BN15" s="43" t="s">
        <v>235</v>
      </c>
      <c r="BO15" s="43" t="s">
        <v>217</v>
      </c>
      <c r="BP15" s="43" t="s">
        <v>299</v>
      </c>
      <c r="BQ15" s="43" t="s">
        <v>237</v>
      </c>
      <c r="BR15" s="43" t="s">
        <v>237</v>
      </c>
      <c r="BS15" s="43" t="s">
        <v>300</v>
      </c>
      <c r="BT15" s="47">
        <v>38364</v>
      </c>
      <c r="BU15" s="47">
        <v>38364</v>
      </c>
      <c r="BV15" s="46">
        <v>2005</v>
      </c>
      <c r="BW15" s="48">
        <v>24</v>
      </c>
      <c r="BX15" s="48"/>
      <c r="BY15" s="46">
        <v>2005</v>
      </c>
      <c r="BZ15" s="46">
        <v>2029</v>
      </c>
      <c r="CA15" s="46">
        <v>17</v>
      </c>
      <c r="CB15" s="46"/>
      <c r="CC15" s="46"/>
      <c r="CD15" s="46"/>
      <c r="CE15" s="46" t="s">
        <v>347</v>
      </c>
      <c r="CF15" s="43" t="s">
        <v>301</v>
      </c>
      <c r="CG15" s="43">
        <v>480000</v>
      </c>
      <c r="CH15" s="43">
        <v>270000</v>
      </c>
      <c r="CI15" s="43">
        <v>80000</v>
      </c>
      <c r="CJ15" s="43" t="s">
        <v>225</v>
      </c>
      <c r="CK15" s="43" t="s">
        <v>242</v>
      </c>
      <c r="CL15" s="43" t="s">
        <v>217</v>
      </c>
      <c r="CM15" s="43" t="s">
        <v>217</v>
      </c>
      <c r="CN15" s="43" t="s">
        <v>302</v>
      </c>
      <c r="CO15" s="43" t="s">
        <v>244</v>
      </c>
      <c r="CP15" s="43" t="s">
        <v>237</v>
      </c>
      <c r="CQ15" s="43" t="s">
        <v>245</v>
      </c>
      <c r="CR15" s="43" t="s">
        <v>217</v>
      </c>
      <c r="CS15" s="43" t="s">
        <v>244</v>
      </c>
      <c r="CT15" s="43" t="s">
        <v>246</v>
      </c>
      <c r="CU15" s="43" t="s">
        <v>247</v>
      </c>
      <c r="CV15" s="41">
        <v>800</v>
      </c>
      <c r="CW15" s="41">
        <v>2000</v>
      </c>
      <c r="CX15" s="43"/>
      <c r="CY15" s="43"/>
      <c r="CZ15" s="43"/>
      <c r="DA15" s="43"/>
      <c r="DB15" s="43" t="s">
        <v>359</v>
      </c>
      <c r="DC15" s="43"/>
      <c r="DD15" s="43" t="s">
        <v>360</v>
      </c>
      <c r="DE15" s="43"/>
      <c r="DF15" s="43"/>
      <c r="DG15" s="46"/>
      <c r="DH15" s="46">
        <v>0</v>
      </c>
      <c r="DI15" s="43"/>
      <c r="DJ15" s="41"/>
      <c r="DK15" s="41">
        <v>0</v>
      </c>
      <c r="DL15" s="43" t="s">
        <v>332</v>
      </c>
      <c r="DM15" s="43" t="s">
        <v>305</v>
      </c>
      <c r="DN15" s="41">
        <v>0</v>
      </c>
      <c r="DO15" s="41">
        <v>20</v>
      </c>
      <c r="DP15" s="49">
        <v>0</v>
      </c>
    </row>
    <row r="16" spans="1:143" ht="33.950000000000003" customHeight="1">
      <c r="A16" s="372"/>
      <c r="B16" s="367"/>
      <c r="C16" s="35" t="s">
        <v>260</v>
      </c>
      <c r="D16" s="120" t="s">
        <v>217</v>
      </c>
      <c r="E16" s="125" t="s">
        <v>218</v>
      </c>
      <c r="F16" s="122" t="s">
        <v>355</v>
      </c>
      <c r="G16" s="123">
        <v>38624</v>
      </c>
      <c r="H16" s="124">
        <v>38806</v>
      </c>
      <c r="I16" s="125" t="s">
        <v>356</v>
      </c>
      <c r="J16" s="55" t="s">
        <v>292</v>
      </c>
      <c r="K16" s="125" t="s">
        <v>242</v>
      </c>
      <c r="L16" s="125" t="s">
        <v>242</v>
      </c>
      <c r="M16" s="182" t="s">
        <v>357</v>
      </c>
      <c r="N16" s="126">
        <v>242078</v>
      </c>
      <c r="O16" s="126">
        <v>22697</v>
      </c>
      <c r="P16" s="126">
        <f>+N16+O16</f>
        <v>264775</v>
      </c>
      <c r="Q16" s="126">
        <v>242078</v>
      </c>
      <c r="R16" s="146">
        <v>22697</v>
      </c>
      <c r="S16" s="126" t="s">
        <v>279</v>
      </c>
      <c r="T16" s="126">
        <f>+Q16+R16</f>
        <v>264775</v>
      </c>
      <c r="U16" s="55">
        <v>9.6</v>
      </c>
      <c r="V16" s="126">
        <v>17</v>
      </c>
      <c r="W16" s="126">
        <v>55821</v>
      </c>
      <c r="X16" s="126">
        <v>62587</v>
      </c>
      <c r="Y16" s="128">
        <v>8704</v>
      </c>
      <c r="Z16" s="129">
        <v>3802.8</v>
      </c>
      <c r="AA16" s="129">
        <v>43.690257352941181</v>
      </c>
      <c r="AB16" s="129">
        <v>627</v>
      </c>
      <c r="AC16" s="129">
        <v>7.2035845588235299</v>
      </c>
      <c r="AD16" s="129">
        <v>4274.2</v>
      </c>
      <c r="AE16" s="128">
        <v>1.2293472764816713</v>
      </c>
      <c r="AF16" s="55" t="s">
        <v>1657</v>
      </c>
      <c r="AG16" s="55" t="s">
        <v>255</v>
      </c>
      <c r="AH16" s="55" t="s">
        <v>256</v>
      </c>
      <c r="AI16" s="55">
        <v>3199</v>
      </c>
      <c r="AJ16" s="128">
        <f>+AI16</f>
        <v>3199</v>
      </c>
      <c r="AK16" s="55">
        <v>61901</v>
      </c>
      <c r="AL16" s="129">
        <v>3800</v>
      </c>
      <c r="AM16" s="126">
        <f>+AK16+AL16</f>
        <v>65701</v>
      </c>
      <c r="AN16" s="126">
        <v>239657</v>
      </c>
      <c r="AO16" s="50">
        <v>99</v>
      </c>
      <c r="AP16" s="55">
        <v>119</v>
      </c>
      <c r="AQ16" s="55" t="s">
        <v>225</v>
      </c>
      <c r="AR16" s="55" t="s">
        <v>1763</v>
      </c>
      <c r="AS16" s="126">
        <v>65701</v>
      </c>
      <c r="AT16" s="55" t="s">
        <v>226</v>
      </c>
      <c r="AU16" s="55" t="s">
        <v>292</v>
      </c>
      <c r="AV16" s="55" t="s">
        <v>292</v>
      </c>
      <c r="AW16" s="55" t="s">
        <v>226</v>
      </c>
      <c r="AX16" s="55">
        <v>58</v>
      </c>
      <c r="AY16" s="55">
        <v>334</v>
      </c>
      <c r="AZ16" s="50">
        <v>233</v>
      </c>
      <c r="BA16" s="50">
        <v>70</v>
      </c>
      <c r="BB16" s="55" t="s">
        <v>228</v>
      </c>
      <c r="BC16" s="55" t="s">
        <v>297</v>
      </c>
      <c r="BD16" s="55" t="s">
        <v>226</v>
      </c>
      <c r="BE16" s="55" t="s">
        <v>298</v>
      </c>
      <c r="BF16" s="55"/>
      <c r="BG16" s="55" t="s">
        <v>140</v>
      </c>
      <c r="BH16" s="55" t="s">
        <v>225</v>
      </c>
      <c r="BI16" s="55"/>
      <c r="BJ16" s="55"/>
      <c r="BK16" s="55"/>
      <c r="BL16" s="55" t="s">
        <v>139</v>
      </c>
      <c r="BM16" s="55" t="s">
        <v>234</v>
      </c>
      <c r="BN16" s="55" t="s">
        <v>235</v>
      </c>
      <c r="BO16" s="55" t="s">
        <v>217</v>
      </c>
      <c r="BP16" s="55" t="s">
        <v>299</v>
      </c>
      <c r="BQ16" s="55" t="s">
        <v>237</v>
      </c>
      <c r="BR16" s="55" t="s">
        <v>237</v>
      </c>
      <c r="BS16" s="55" t="s">
        <v>300</v>
      </c>
      <c r="BT16" s="131">
        <v>38364</v>
      </c>
      <c r="BU16" s="131">
        <v>38364</v>
      </c>
      <c r="BV16" s="50">
        <v>2005</v>
      </c>
      <c r="BW16" s="51">
        <v>24</v>
      </c>
      <c r="BX16" s="51"/>
      <c r="BY16" s="50">
        <v>2005</v>
      </c>
      <c r="BZ16" s="50">
        <v>2029</v>
      </c>
      <c r="CA16" s="50">
        <v>17</v>
      </c>
      <c r="CB16" s="50" t="s">
        <v>227</v>
      </c>
      <c r="CC16" s="50" t="s">
        <v>227</v>
      </c>
      <c r="CD16" s="50"/>
      <c r="CE16" s="50" t="s">
        <v>347</v>
      </c>
      <c r="CF16" s="55" t="s">
        <v>301</v>
      </c>
      <c r="CG16" s="55">
        <v>480000</v>
      </c>
      <c r="CH16" s="55">
        <v>270000</v>
      </c>
      <c r="CI16" s="55">
        <v>80000</v>
      </c>
      <c r="CJ16" s="55" t="s">
        <v>225</v>
      </c>
      <c r="CK16" s="55" t="s">
        <v>242</v>
      </c>
      <c r="CL16" s="55" t="s">
        <v>217</v>
      </c>
      <c r="CM16" s="55" t="s">
        <v>217</v>
      </c>
      <c r="CN16" s="55" t="s">
        <v>302</v>
      </c>
      <c r="CO16" s="55" t="s">
        <v>244</v>
      </c>
      <c r="CP16" s="55" t="s">
        <v>237</v>
      </c>
      <c r="CQ16" s="55" t="s">
        <v>245</v>
      </c>
      <c r="CR16" s="55" t="s">
        <v>217</v>
      </c>
      <c r="CS16" s="55" t="s">
        <v>244</v>
      </c>
      <c r="CT16" s="55" t="s">
        <v>246</v>
      </c>
      <c r="CU16" s="55" t="s">
        <v>247</v>
      </c>
      <c r="CV16" s="126">
        <v>800</v>
      </c>
      <c r="CW16" s="126">
        <v>2000</v>
      </c>
      <c r="CX16" s="55"/>
      <c r="CY16" s="55"/>
      <c r="CZ16" s="55"/>
      <c r="DA16" s="55"/>
      <c r="DB16" s="55" t="s">
        <v>1764</v>
      </c>
      <c r="DC16" s="55" t="s">
        <v>227</v>
      </c>
      <c r="DD16" s="55" t="s">
        <v>249</v>
      </c>
      <c r="DE16" s="55" t="s">
        <v>227</v>
      </c>
      <c r="DF16" s="55">
        <v>0</v>
      </c>
      <c r="DG16" s="50">
        <v>0</v>
      </c>
      <c r="DH16" s="50">
        <v>0</v>
      </c>
      <c r="DI16" s="55" t="s">
        <v>1765</v>
      </c>
      <c r="DJ16" s="126">
        <v>0</v>
      </c>
      <c r="DK16" s="126">
        <v>0</v>
      </c>
      <c r="DL16" s="55">
        <v>0</v>
      </c>
      <c r="DM16" s="55">
        <v>0</v>
      </c>
      <c r="DN16" s="126">
        <v>0</v>
      </c>
      <c r="DO16" s="126">
        <v>20</v>
      </c>
      <c r="DP16" s="130">
        <v>0</v>
      </c>
    </row>
    <row r="17" spans="1:196" s="71" customFormat="1" ht="33.950000000000003" customHeight="1">
      <c r="A17" s="371" t="s">
        <v>142</v>
      </c>
      <c r="B17" s="366" t="s">
        <v>135</v>
      </c>
      <c r="C17" s="36" t="s">
        <v>216</v>
      </c>
      <c r="D17" s="37" t="s">
        <v>217</v>
      </c>
      <c r="E17" s="36" t="s">
        <v>218</v>
      </c>
      <c r="F17" s="38" t="s">
        <v>361</v>
      </c>
      <c r="G17" s="39">
        <v>38685</v>
      </c>
      <c r="H17" s="40"/>
      <c r="I17" s="36"/>
      <c r="J17" s="43" t="s">
        <v>292</v>
      </c>
      <c r="K17" s="43"/>
      <c r="L17" s="43"/>
      <c r="M17" s="235" t="s">
        <v>362</v>
      </c>
      <c r="N17" s="41">
        <v>32705</v>
      </c>
      <c r="O17" s="41">
        <v>26695</v>
      </c>
      <c r="P17" s="41">
        <v>59400</v>
      </c>
      <c r="Q17" s="41"/>
      <c r="R17" s="41"/>
      <c r="S17" s="42"/>
      <c r="T17" s="41">
        <v>0</v>
      </c>
      <c r="U17" s="43">
        <v>2.8</v>
      </c>
      <c r="V17" s="41">
        <v>35</v>
      </c>
      <c r="W17" s="41">
        <v>6901</v>
      </c>
      <c r="X17" s="41">
        <v>8047</v>
      </c>
      <c r="Y17" s="44">
        <v>585.95000000000005</v>
      </c>
      <c r="Z17" s="45">
        <v>483.00000000000006</v>
      </c>
      <c r="AA17" s="45">
        <v>82.430241488181593</v>
      </c>
      <c r="AB17" s="45">
        <v>36.5</v>
      </c>
      <c r="AC17" s="45">
        <v>6.2292004437238671</v>
      </c>
      <c r="AD17" s="45">
        <v>66.449999999999989</v>
      </c>
      <c r="AE17" s="44">
        <v>0.59720735871171604</v>
      </c>
      <c r="AF17" s="43" t="s">
        <v>1657</v>
      </c>
      <c r="AG17" s="43"/>
      <c r="AH17" s="43" t="s">
        <v>256</v>
      </c>
      <c r="AI17" s="43">
        <v>364.99</v>
      </c>
      <c r="AJ17" s="44">
        <v>585.95000000000005</v>
      </c>
      <c r="AK17" s="43">
        <v>8047</v>
      </c>
      <c r="AL17" s="45">
        <v>5236</v>
      </c>
      <c r="AM17" s="41">
        <v>13283</v>
      </c>
      <c r="AN17" s="41">
        <v>32705</v>
      </c>
      <c r="AO17" s="46">
        <v>100</v>
      </c>
      <c r="AP17" s="43">
        <v>13</v>
      </c>
      <c r="AQ17" s="43" t="s">
        <v>217</v>
      </c>
      <c r="AR17" s="43"/>
      <c r="AS17" s="41">
        <v>13283</v>
      </c>
      <c r="AT17" s="43" t="s">
        <v>226</v>
      </c>
      <c r="AU17" s="43" t="s">
        <v>227</v>
      </c>
      <c r="AV17" s="43" t="s">
        <v>227</v>
      </c>
      <c r="AW17" s="43" t="s">
        <v>217</v>
      </c>
      <c r="AX17" s="43">
        <v>10</v>
      </c>
      <c r="AY17" s="43">
        <v>197.2</v>
      </c>
      <c r="AZ17" s="46">
        <v>187.34</v>
      </c>
      <c r="BA17" s="46">
        <v>95</v>
      </c>
      <c r="BB17" s="43" t="s">
        <v>228</v>
      </c>
      <c r="BC17" s="43" t="s">
        <v>297</v>
      </c>
      <c r="BD17" s="43" t="s">
        <v>226</v>
      </c>
      <c r="BE17" s="43" t="s">
        <v>298</v>
      </c>
      <c r="BF17" s="43"/>
      <c r="BG17" s="43" t="s">
        <v>140</v>
      </c>
      <c r="BH17" s="43" t="s">
        <v>225</v>
      </c>
      <c r="BI17" s="43"/>
      <c r="BJ17" s="43"/>
      <c r="BK17" s="43"/>
      <c r="BL17" s="43" t="s">
        <v>139</v>
      </c>
      <c r="BM17" s="43" t="s">
        <v>234</v>
      </c>
      <c r="BN17" s="43" t="s">
        <v>235</v>
      </c>
      <c r="BO17" s="43" t="s">
        <v>217</v>
      </c>
      <c r="BP17" s="43" t="s">
        <v>299</v>
      </c>
      <c r="BQ17" s="43" t="s">
        <v>237</v>
      </c>
      <c r="BR17" s="43" t="s">
        <v>237</v>
      </c>
      <c r="BS17" s="43" t="s">
        <v>300</v>
      </c>
      <c r="BT17" s="47">
        <v>38364</v>
      </c>
      <c r="BU17" s="47">
        <v>38364</v>
      </c>
      <c r="BV17" s="46">
        <v>2005</v>
      </c>
      <c r="BW17" s="48">
        <v>24</v>
      </c>
      <c r="BX17" s="48"/>
      <c r="BY17" s="46">
        <v>2005</v>
      </c>
      <c r="BZ17" s="46">
        <v>2029</v>
      </c>
      <c r="CA17" s="46">
        <v>17</v>
      </c>
      <c r="CB17" s="46"/>
      <c r="CC17" s="46"/>
      <c r="CD17" s="46"/>
      <c r="CE17" s="46" t="s">
        <v>347</v>
      </c>
      <c r="CF17" s="43" t="s">
        <v>301</v>
      </c>
      <c r="CG17" s="43">
        <v>480000</v>
      </c>
      <c r="CH17" s="43">
        <v>270000</v>
      </c>
      <c r="CI17" s="43">
        <v>80000</v>
      </c>
      <c r="CJ17" s="43" t="s">
        <v>225</v>
      </c>
      <c r="CK17" s="43" t="s">
        <v>242</v>
      </c>
      <c r="CL17" s="43" t="s">
        <v>217</v>
      </c>
      <c r="CM17" s="43" t="s">
        <v>217</v>
      </c>
      <c r="CN17" s="43" t="s">
        <v>302</v>
      </c>
      <c r="CO17" s="43" t="s">
        <v>244</v>
      </c>
      <c r="CP17" s="43" t="s">
        <v>237</v>
      </c>
      <c r="CQ17" s="43" t="s">
        <v>245</v>
      </c>
      <c r="CR17" s="43" t="s">
        <v>217</v>
      </c>
      <c r="CS17" s="43" t="s">
        <v>244</v>
      </c>
      <c r="CT17" s="43" t="s">
        <v>246</v>
      </c>
      <c r="CU17" s="43" t="s">
        <v>247</v>
      </c>
      <c r="CV17" s="41">
        <v>800</v>
      </c>
      <c r="CW17" s="41">
        <v>2000</v>
      </c>
      <c r="CX17" s="43"/>
      <c r="CY17" s="43"/>
      <c r="CZ17" s="43"/>
      <c r="DA17" s="43"/>
      <c r="DB17" s="43" t="s">
        <v>329</v>
      </c>
      <c r="DC17" s="43"/>
      <c r="DD17" s="43" t="s">
        <v>330</v>
      </c>
      <c r="DE17" s="43"/>
      <c r="DF17" s="43"/>
      <c r="DG17" s="46">
        <v>25</v>
      </c>
      <c r="DH17" s="46">
        <v>5.1759834368530013</v>
      </c>
      <c r="DI17" s="43" t="s">
        <v>331</v>
      </c>
      <c r="DJ17" s="41">
        <v>1</v>
      </c>
      <c r="DK17" s="41">
        <v>2.7397260273972601</v>
      </c>
      <c r="DL17" s="43" t="s">
        <v>332</v>
      </c>
      <c r="DM17" s="43" t="s">
        <v>305</v>
      </c>
      <c r="DN17" s="41">
        <v>0</v>
      </c>
      <c r="DO17" s="41">
        <v>20</v>
      </c>
      <c r="DP17" s="49">
        <v>0</v>
      </c>
    </row>
    <row r="18" spans="1:196" ht="54.75" customHeight="1">
      <c r="A18" s="372"/>
      <c r="B18" s="367"/>
      <c r="C18" s="35" t="s">
        <v>260</v>
      </c>
      <c r="D18" s="120" t="s">
        <v>217</v>
      </c>
      <c r="E18" s="125" t="s">
        <v>218</v>
      </c>
      <c r="F18" s="122" t="s">
        <v>361</v>
      </c>
      <c r="G18" s="123">
        <v>38685</v>
      </c>
      <c r="H18" s="124" t="s">
        <v>227</v>
      </c>
      <c r="I18" s="125" t="s">
        <v>227</v>
      </c>
      <c r="J18" s="55" t="s">
        <v>226</v>
      </c>
      <c r="K18" s="125" t="s">
        <v>227</v>
      </c>
      <c r="L18" s="125" t="s">
        <v>227</v>
      </c>
      <c r="M18" s="183" t="s">
        <v>1062</v>
      </c>
      <c r="N18" s="126">
        <v>62135</v>
      </c>
      <c r="O18" s="126">
        <v>8915</v>
      </c>
      <c r="P18" s="126">
        <v>71050</v>
      </c>
      <c r="Q18" s="126">
        <v>63930</v>
      </c>
      <c r="R18" s="146">
        <v>9062</v>
      </c>
      <c r="S18" s="127" t="s">
        <v>1733</v>
      </c>
      <c r="T18" s="126">
        <f>+Q18+R18</f>
        <v>72992</v>
      </c>
      <c r="U18" s="55">
        <v>3.56</v>
      </c>
      <c r="V18" s="126">
        <v>35</v>
      </c>
      <c r="W18" s="126">
        <v>12394</v>
      </c>
      <c r="X18" s="126">
        <v>8047</v>
      </c>
      <c r="Y18" s="128">
        <v>761.68</v>
      </c>
      <c r="Z18" s="129">
        <v>405.21</v>
      </c>
      <c r="AA18" s="129">
        <v>53.21</v>
      </c>
      <c r="AB18" s="129">
        <v>268.11</v>
      </c>
      <c r="AC18" s="129">
        <v>35.200000000000003</v>
      </c>
      <c r="AD18" s="129">
        <v>88.38</v>
      </c>
      <c r="AE18" s="128">
        <v>0.59720735871171604</v>
      </c>
      <c r="AF18" s="55" t="s">
        <v>1657</v>
      </c>
      <c r="AG18" s="55" t="s">
        <v>255</v>
      </c>
      <c r="AH18" s="55" t="s">
        <v>256</v>
      </c>
      <c r="AI18" s="55">
        <v>761.68</v>
      </c>
      <c r="AJ18" s="128">
        <v>162.68</v>
      </c>
      <c r="AK18" s="55">
        <v>8047</v>
      </c>
      <c r="AL18" s="129">
        <v>5236</v>
      </c>
      <c r="AM18" s="126">
        <f>+AK18+AL18</f>
        <v>13283</v>
      </c>
      <c r="AN18" s="126">
        <v>63930</v>
      </c>
      <c r="AO18" s="50">
        <v>100</v>
      </c>
      <c r="AP18" s="55">
        <v>13</v>
      </c>
      <c r="AQ18" s="55" t="s">
        <v>226</v>
      </c>
      <c r="AR18" s="55" t="s">
        <v>1766</v>
      </c>
      <c r="AS18" s="126">
        <v>13283</v>
      </c>
      <c r="AT18" s="55" t="s">
        <v>226</v>
      </c>
      <c r="AU18" s="55" t="s">
        <v>226</v>
      </c>
      <c r="AV18" s="55" t="s">
        <v>292</v>
      </c>
      <c r="AW18" s="55" t="s">
        <v>226</v>
      </c>
      <c r="AX18" s="55">
        <v>10</v>
      </c>
      <c r="AY18" s="55" t="s">
        <v>1064</v>
      </c>
      <c r="AZ18" s="50">
        <v>73</v>
      </c>
      <c r="BA18" s="50">
        <v>10</v>
      </c>
      <c r="BB18" s="55" t="s">
        <v>228</v>
      </c>
      <c r="BC18" s="134" t="s">
        <v>1065</v>
      </c>
      <c r="BD18" s="134" t="s">
        <v>226</v>
      </c>
      <c r="BE18" s="134" t="s">
        <v>230</v>
      </c>
      <c r="BF18" s="55">
        <v>15</v>
      </c>
      <c r="BG18" s="55" t="s">
        <v>192</v>
      </c>
      <c r="BH18" s="55" t="s">
        <v>225</v>
      </c>
      <c r="BI18" s="55" t="s">
        <v>232</v>
      </c>
      <c r="BJ18" s="55" t="s">
        <v>233</v>
      </c>
      <c r="BK18" s="55">
        <v>1100</v>
      </c>
      <c r="BL18" s="55" t="s">
        <v>133</v>
      </c>
      <c r="BM18" s="55" t="s">
        <v>234</v>
      </c>
      <c r="BN18" s="55" t="s">
        <v>235</v>
      </c>
      <c r="BO18" s="55" t="s">
        <v>217</v>
      </c>
      <c r="BP18" s="55" t="s">
        <v>1054</v>
      </c>
      <c r="BQ18" s="55" t="s">
        <v>237</v>
      </c>
      <c r="BR18" s="55" t="s">
        <v>237</v>
      </c>
      <c r="BS18" s="55" t="s">
        <v>1046</v>
      </c>
      <c r="BT18" s="86" t="s">
        <v>1047</v>
      </c>
      <c r="BU18" s="86" t="s">
        <v>1047</v>
      </c>
      <c r="BV18" s="50">
        <v>2003</v>
      </c>
      <c r="BW18" s="51">
        <v>14</v>
      </c>
      <c r="BX18" s="126" t="s">
        <v>1058</v>
      </c>
      <c r="BY18" s="50">
        <v>2006</v>
      </c>
      <c r="BZ18" s="50">
        <v>2013</v>
      </c>
      <c r="CA18" s="50">
        <v>1</v>
      </c>
      <c r="CB18" s="50">
        <v>0</v>
      </c>
      <c r="CC18" s="50" t="s">
        <v>1059</v>
      </c>
      <c r="CD18" s="50" t="s">
        <v>284</v>
      </c>
      <c r="CE18" s="50" t="s">
        <v>1055</v>
      </c>
      <c r="CF18" s="55" t="s">
        <v>241</v>
      </c>
      <c r="CG18" s="55">
        <v>3540000</v>
      </c>
      <c r="CH18" s="55" t="s">
        <v>292</v>
      </c>
      <c r="CI18" s="55" t="s">
        <v>292</v>
      </c>
      <c r="CJ18" s="55" t="s">
        <v>292</v>
      </c>
      <c r="CK18" s="55" t="s">
        <v>242</v>
      </c>
      <c r="CL18" s="55" t="s">
        <v>217</v>
      </c>
      <c r="CM18" s="55" t="s">
        <v>217</v>
      </c>
      <c r="CN18" s="55" t="s">
        <v>243</v>
      </c>
      <c r="CO18" s="55" t="s">
        <v>244</v>
      </c>
      <c r="CP18" s="55" t="s">
        <v>237</v>
      </c>
      <c r="CQ18" s="55" t="s">
        <v>245</v>
      </c>
      <c r="CR18" s="55" t="s">
        <v>217</v>
      </c>
      <c r="CS18" s="55" t="s">
        <v>244</v>
      </c>
      <c r="CT18" s="55" t="s">
        <v>246</v>
      </c>
      <c r="CU18" s="55" t="s">
        <v>247</v>
      </c>
      <c r="CV18" s="126">
        <v>0</v>
      </c>
      <c r="CW18" s="126">
        <v>15000</v>
      </c>
      <c r="CX18" s="126" t="s">
        <v>237</v>
      </c>
      <c r="CY18" s="55">
        <v>2</v>
      </c>
      <c r="CZ18" s="126" t="s">
        <v>226</v>
      </c>
      <c r="DA18" s="126" t="s">
        <v>1066</v>
      </c>
      <c r="DB18" s="55" t="s">
        <v>285</v>
      </c>
      <c r="DC18" s="55" t="s">
        <v>286</v>
      </c>
      <c r="DD18" s="55" t="s">
        <v>287</v>
      </c>
      <c r="DE18" s="55" t="s">
        <v>288</v>
      </c>
      <c r="DF18" s="55">
        <v>599.5</v>
      </c>
      <c r="DG18" s="50">
        <v>0</v>
      </c>
      <c r="DH18" s="50" t="s">
        <v>292</v>
      </c>
      <c r="DI18" s="55" t="s">
        <v>1067</v>
      </c>
      <c r="DJ18" s="126" t="s">
        <v>292</v>
      </c>
      <c r="DK18" s="126" t="s">
        <v>292</v>
      </c>
      <c r="DL18" s="55" t="s">
        <v>332</v>
      </c>
      <c r="DM18" s="55" t="s">
        <v>1063</v>
      </c>
      <c r="DN18" s="126">
        <v>12</v>
      </c>
      <c r="DO18" s="126" t="s">
        <v>292</v>
      </c>
      <c r="DP18" s="130" t="s">
        <v>292</v>
      </c>
    </row>
    <row r="19" spans="1:196" s="71" customFormat="1" ht="33.950000000000003" customHeight="1">
      <c r="A19" s="371" t="s">
        <v>143</v>
      </c>
      <c r="B19" s="366" t="s">
        <v>135</v>
      </c>
      <c r="C19" s="36" t="s">
        <v>216</v>
      </c>
      <c r="D19" s="37" t="s">
        <v>217</v>
      </c>
      <c r="E19" s="36" t="s">
        <v>218</v>
      </c>
      <c r="F19" s="38" t="s">
        <v>363</v>
      </c>
      <c r="G19" s="39">
        <v>38701</v>
      </c>
      <c r="H19" s="40">
        <v>38833</v>
      </c>
      <c r="I19" s="36" t="s">
        <v>364</v>
      </c>
      <c r="J19" s="36" t="s">
        <v>292</v>
      </c>
      <c r="K19" s="36"/>
      <c r="L19" s="36"/>
      <c r="M19" s="235" t="s">
        <v>365</v>
      </c>
      <c r="N19" s="41">
        <v>39597</v>
      </c>
      <c r="O19" s="41">
        <v>10130</v>
      </c>
      <c r="P19" s="41">
        <v>49727</v>
      </c>
      <c r="Q19" s="41"/>
      <c r="R19" s="41"/>
      <c r="S19" s="42"/>
      <c r="T19" s="41">
        <v>0</v>
      </c>
      <c r="U19" s="43">
        <v>3.4</v>
      </c>
      <c r="V19" s="41">
        <v>15</v>
      </c>
      <c r="W19" s="41">
        <v>11078</v>
      </c>
      <c r="X19" s="41">
        <v>12789</v>
      </c>
      <c r="Y19" s="44">
        <v>1784.3</v>
      </c>
      <c r="Z19" s="45">
        <v>891.59999999999991</v>
      </c>
      <c r="AA19" s="45">
        <v>49.969175587064953</v>
      </c>
      <c r="AB19" s="45">
        <v>125.2</v>
      </c>
      <c r="AC19" s="45">
        <v>16.100000000000001</v>
      </c>
      <c r="AD19" s="45">
        <v>767.5</v>
      </c>
      <c r="AE19" s="44">
        <v>1.5020498185889504</v>
      </c>
      <c r="AF19" s="43" t="s">
        <v>1657</v>
      </c>
      <c r="AG19" s="43"/>
      <c r="AH19" s="43" t="s">
        <v>256</v>
      </c>
      <c r="AI19" s="43">
        <v>1038</v>
      </c>
      <c r="AJ19" s="44">
        <v>1759.3</v>
      </c>
      <c r="AK19" s="43">
        <v>10601</v>
      </c>
      <c r="AL19" s="45">
        <v>2289</v>
      </c>
      <c r="AM19" s="41">
        <v>12890</v>
      </c>
      <c r="AN19" s="41">
        <v>32822.566033309871</v>
      </c>
      <c r="AO19" s="46">
        <v>82.891547423567118</v>
      </c>
      <c r="AP19" s="43">
        <v>14</v>
      </c>
      <c r="AQ19" s="43" t="s">
        <v>217</v>
      </c>
      <c r="AR19" s="43" t="s">
        <v>366</v>
      </c>
      <c r="AS19" s="41">
        <v>12890</v>
      </c>
      <c r="AT19" s="43" t="s">
        <v>226</v>
      </c>
      <c r="AU19" s="43" t="s">
        <v>226</v>
      </c>
      <c r="AV19" s="43" t="s">
        <v>292</v>
      </c>
      <c r="AW19" s="43" t="s">
        <v>217</v>
      </c>
      <c r="AX19" s="43">
        <v>14</v>
      </c>
      <c r="AY19" s="43">
        <v>33</v>
      </c>
      <c r="AZ19" s="46">
        <v>28</v>
      </c>
      <c r="BA19" s="46">
        <v>84.848484848484844</v>
      </c>
      <c r="BB19" s="43" t="s">
        <v>228</v>
      </c>
      <c r="BC19" s="43" t="s">
        <v>297</v>
      </c>
      <c r="BD19" s="43" t="s">
        <v>226</v>
      </c>
      <c r="BE19" s="43" t="s">
        <v>298</v>
      </c>
      <c r="BF19" s="43">
        <v>25</v>
      </c>
      <c r="BG19" s="43" t="s">
        <v>140</v>
      </c>
      <c r="BH19" s="43" t="s">
        <v>225</v>
      </c>
      <c r="BI19" s="43"/>
      <c r="BJ19" s="43"/>
      <c r="BK19" s="43"/>
      <c r="BL19" s="43" t="s">
        <v>139</v>
      </c>
      <c r="BM19" s="43" t="s">
        <v>234</v>
      </c>
      <c r="BN19" s="43" t="s">
        <v>235</v>
      </c>
      <c r="BO19" s="43" t="s">
        <v>217</v>
      </c>
      <c r="BP19" s="43" t="s">
        <v>299</v>
      </c>
      <c r="BQ19" s="43" t="s">
        <v>237</v>
      </c>
      <c r="BR19" s="43" t="s">
        <v>237</v>
      </c>
      <c r="BS19" s="43" t="s">
        <v>300</v>
      </c>
      <c r="BT19" s="47">
        <v>38364</v>
      </c>
      <c r="BU19" s="47">
        <v>38364</v>
      </c>
      <c r="BV19" s="46">
        <v>2005</v>
      </c>
      <c r="BW19" s="48">
        <v>24</v>
      </c>
      <c r="BX19" s="48"/>
      <c r="BY19" s="46">
        <v>2005</v>
      </c>
      <c r="BZ19" s="46">
        <v>2029</v>
      </c>
      <c r="CA19" s="46">
        <v>17</v>
      </c>
      <c r="CB19" s="46"/>
      <c r="CC19" s="46"/>
      <c r="CD19" s="46"/>
      <c r="CE19" s="46" t="s">
        <v>347</v>
      </c>
      <c r="CF19" s="43" t="s">
        <v>301</v>
      </c>
      <c r="CG19" s="43">
        <v>480000</v>
      </c>
      <c r="CH19" s="43">
        <v>270000</v>
      </c>
      <c r="CI19" s="43">
        <v>80000</v>
      </c>
      <c r="CJ19" s="43" t="s">
        <v>225</v>
      </c>
      <c r="CK19" s="43" t="s">
        <v>242</v>
      </c>
      <c r="CL19" s="43" t="s">
        <v>217</v>
      </c>
      <c r="CM19" s="43" t="s">
        <v>217</v>
      </c>
      <c r="CN19" s="43" t="s">
        <v>302</v>
      </c>
      <c r="CO19" s="43" t="s">
        <v>244</v>
      </c>
      <c r="CP19" s="43" t="s">
        <v>237</v>
      </c>
      <c r="CQ19" s="43" t="s">
        <v>245</v>
      </c>
      <c r="CR19" s="43" t="s">
        <v>217</v>
      </c>
      <c r="CS19" s="43" t="s">
        <v>244</v>
      </c>
      <c r="CT19" s="43" t="s">
        <v>246</v>
      </c>
      <c r="CU19" s="43" t="s">
        <v>247</v>
      </c>
      <c r="CV19" s="41">
        <v>800</v>
      </c>
      <c r="CW19" s="41">
        <v>2000</v>
      </c>
      <c r="CX19" s="43" t="s">
        <v>237</v>
      </c>
      <c r="CY19" s="43"/>
      <c r="CZ19" s="43" t="s">
        <v>217</v>
      </c>
      <c r="DA19" s="43" t="s">
        <v>217</v>
      </c>
      <c r="DB19" s="43" t="s">
        <v>367</v>
      </c>
      <c r="DC19" s="43" t="s">
        <v>248</v>
      </c>
      <c r="DD19" s="43" t="s">
        <v>368</v>
      </c>
      <c r="DE19" s="43" t="s">
        <v>369</v>
      </c>
      <c r="DF19" s="41">
        <v>25</v>
      </c>
      <c r="DG19" s="43" t="s">
        <v>370</v>
      </c>
      <c r="DH19" s="46"/>
      <c r="DI19" s="43" t="s">
        <v>289</v>
      </c>
      <c r="DJ19" s="41">
        <v>25</v>
      </c>
      <c r="DK19" s="41">
        <v>19.968051118210862</v>
      </c>
      <c r="DL19" s="43" t="s">
        <v>332</v>
      </c>
      <c r="DM19" s="43" t="s">
        <v>371</v>
      </c>
      <c r="DN19" s="41">
        <v>0</v>
      </c>
      <c r="DO19" s="41">
        <v>20</v>
      </c>
      <c r="DP19" s="49">
        <v>0</v>
      </c>
    </row>
    <row r="20" spans="1:196" ht="42" customHeight="1">
      <c r="A20" s="372"/>
      <c r="B20" s="367"/>
      <c r="C20" s="35" t="s">
        <v>260</v>
      </c>
      <c r="D20" s="120" t="s">
        <v>217</v>
      </c>
      <c r="E20" s="125" t="s">
        <v>218</v>
      </c>
      <c r="F20" s="122" t="s">
        <v>363</v>
      </c>
      <c r="G20" s="123">
        <v>38701</v>
      </c>
      <c r="H20" s="124">
        <v>38833</v>
      </c>
      <c r="I20" s="125" t="s">
        <v>364</v>
      </c>
      <c r="J20" s="125" t="s">
        <v>292</v>
      </c>
      <c r="K20" s="125" t="s">
        <v>242</v>
      </c>
      <c r="L20" s="125" t="s">
        <v>242</v>
      </c>
      <c r="M20" s="182" t="s">
        <v>365</v>
      </c>
      <c r="N20" s="126">
        <v>40787</v>
      </c>
      <c r="O20" s="126">
        <v>10368</v>
      </c>
      <c r="P20" s="126">
        <f>+N20+O20</f>
        <v>51155</v>
      </c>
      <c r="Q20" s="126">
        <v>40787</v>
      </c>
      <c r="R20" s="146">
        <v>10368</v>
      </c>
      <c r="S20" s="126" t="s">
        <v>279</v>
      </c>
      <c r="T20" s="126">
        <f>+Q20+R20</f>
        <v>51155</v>
      </c>
      <c r="U20" s="55">
        <v>3.4</v>
      </c>
      <c r="V20" s="126">
        <v>15</v>
      </c>
      <c r="W20" s="126">
        <v>11078</v>
      </c>
      <c r="X20" s="126">
        <v>12789</v>
      </c>
      <c r="Y20" s="128">
        <v>1784.3</v>
      </c>
      <c r="Z20" s="129">
        <v>891.59999999999991</v>
      </c>
      <c r="AA20" s="129">
        <v>49.969175587064953</v>
      </c>
      <c r="AB20" s="129">
        <v>125.2</v>
      </c>
      <c r="AC20" s="129">
        <v>16.100000000000001</v>
      </c>
      <c r="AD20" s="129">
        <v>767.5</v>
      </c>
      <c r="AE20" s="128">
        <v>1.5020498185889504</v>
      </c>
      <c r="AF20" s="55" t="s">
        <v>1657</v>
      </c>
      <c r="AG20" s="55" t="s">
        <v>1767</v>
      </c>
      <c r="AH20" s="55" t="s">
        <v>256</v>
      </c>
      <c r="AI20" s="55">
        <v>1038</v>
      </c>
      <c r="AJ20" s="128">
        <v>1759.3</v>
      </c>
      <c r="AK20" s="55">
        <v>10601</v>
      </c>
      <c r="AL20" s="129">
        <v>2289</v>
      </c>
      <c r="AM20" s="126">
        <f>+AK20+AL20</f>
        <v>12890</v>
      </c>
      <c r="AN20" s="126">
        <v>32629</v>
      </c>
      <c r="AO20" s="50">
        <v>90</v>
      </c>
      <c r="AP20" s="55">
        <v>14</v>
      </c>
      <c r="AQ20" s="55" t="s">
        <v>217</v>
      </c>
      <c r="AR20" s="55" t="s">
        <v>366</v>
      </c>
      <c r="AS20" s="126">
        <v>12890</v>
      </c>
      <c r="AT20" s="55" t="s">
        <v>226</v>
      </c>
      <c r="AU20" s="55" t="s">
        <v>226</v>
      </c>
      <c r="AV20" s="55" t="s">
        <v>292</v>
      </c>
      <c r="AW20" s="55" t="s">
        <v>217</v>
      </c>
      <c r="AX20" s="55">
        <v>14</v>
      </c>
      <c r="AY20" s="55">
        <v>33</v>
      </c>
      <c r="AZ20" s="50">
        <v>28</v>
      </c>
      <c r="BA20" s="50">
        <v>84.848484848484844</v>
      </c>
      <c r="BB20" s="55" t="s">
        <v>228</v>
      </c>
      <c r="BC20" s="55" t="s">
        <v>297</v>
      </c>
      <c r="BD20" s="55" t="s">
        <v>226</v>
      </c>
      <c r="BE20" s="55" t="s">
        <v>298</v>
      </c>
      <c r="BF20" s="55">
        <v>25</v>
      </c>
      <c r="BG20" s="55" t="s">
        <v>140</v>
      </c>
      <c r="BH20" s="55" t="s">
        <v>225</v>
      </c>
      <c r="BI20" s="55"/>
      <c r="BJ20" s="55"/>
      <c r="BK20" s="55"/>
      <c r="BL20" s="55" t="s">
        <v>139</v>
      </c>
      <c r="BM20" s="55" t="s">
        <v>234</v>
      </c>
      <c r="BN20" s="55" t="s">
        <v>235</v>
      </c>
      <c r="BO20" s="55" t="s">
        <v>217</v>
      </c>
      <c r="BP20" s="55" t="s">
        <v>299</v>
      </c>
      <c r="BQ20" s="55" t="s">
        <v>237</v>
      </c>
      <c r="BR20" s="55" t="s">
        <v>237</v>
      </c>
      <c r="BS20" s="55" t="s">
        <v>300</v>
      </c>
      <c r="BT20" s="131">
        <v>38364</v>
      </c>
      <c r="BU20" s="131">
        <v>38364</v>
      </c>
      <c r="BV20" s="50">
        <v>2005</v>
      </c>
      <c r="BW20" s="51">
        <v>24</v>
      </c>
      <c r="BX20" s="51"/>
      <c r="BY20" s="50">
        <v>2005</v>
      </c>
      <c r="BZ20" s="50">
        <v>2029</v>
      </c>
      <c r="CA20" s="50">
        <v>17</v>
      </c>
      <c r="CB20" s="50" t="s">
        <v>227</v>
      </c>
      <c r="CC20" s="50" t="s">
        <v>227</v>
      </c>
      <c r="CD20" s="50"/>
      <c r="CE20" s="50" t="s">
        <v>347</v>
      </c>
      <c r="CF20" s="55" t="s">
        <v>301</v>
      </c>
      <c r="CG20" s="55">
        <v>480000</v>
      </c>
      <c r="CH20" s="55">
        <v>270000</v>
      </c>
      <c r="CI20" s="55">
        <v>80000</v>
      </c>
      <c r="CJ20" s="55" t="s">
        <v>225</v>
      </c>
      <c r="CK20" s="55" t="s">
        <v>242</v>
      </c>
      <c r="CL20" s="55" t="s">
        <v>217</v>
      </c>
      <c r="CM20" s="55" t="s">
        <v>217</v>
      </c>
      <c r="CN20" s="55" t="s">
        <v>302</v>
      </c>
      <c r="CO20" s="55" t="s">
        <v>244</v>
      </c>
      <c r="CP20" s="55" t="s">
        <v>237</v>
      </c>
      <c r="CQ20" s="55" t="s">
        <v>245</v>
      </c>
      <c r="CR20" s="55" t="s">
        <v>217</v>
      </c>
      <c r="CS20" s="55" t="s">
        <v>244</v>
      </c>
      <c r="CT20" s="55" t="s">
        <v>246</v>
      </c>
      <c r="CU20" s="55" t="s">
        <v>247</v>
      </c>
      <c r="CV20" s="126">
        <v>800</v>
      </c>
      <c r="CW20" s="126">
        <v>2000</v>
      </c>
      <c r="CX20" s="55" t="s">
        <v>237</v>
      </c>
      <c r="CY20" s="55"/>
      <c r="CZ20" s="55" t="s">
        <v>217</v>
      </c>
      <c r="DA20" s="55" t="s">
        <v>217</v>
      </c>
      <c r="DB20" s="55" t="s">
        <v>367</v>
      </c>
      <c r="DC20" s="55" t="s">
        <v>248</v>
      </c>
      <c r="DD20" s="55" t="s">
        <v>368</v>
      </c>
      <c r="DE20" s="55" t="s">
        <v>369</v>
      </c>
      <c r="DF20" s="126">
        <v>25</v>
      </c>
      <c r="DG20" s="55">
        <v>0</v>
      </c>
      <c r="DH20" s="50"/>
      <c r="DI20" s="55" t="s">
        <v>289</v>
      </c>
      <c r="DJ20" s="126">
        <v>25</v>
      </c>
      <c r="DK20" s="126">
        <v>19.968051118210862</v>
      </c>
      <c r="DL20" s="55" t="s">
        <v>332</v>
      </c>
      <c r="DM20" s="55" t="s">
        <v>371</v>
      </c>
      <c r="DN20" s="126">
        <v>0</v>
      </c>
      <c r="DO20" s="126">
        <v>20</v>
      </c>
      <c r="DP20" s="130">
        <v>0</v>
      </c>
    </row>
    <row r="21" spans="1:196" s="71" customFormat="1" ht="33.950000000000003" customHeight="1">
      <c r="A21" s="371" t="s">
        <v>144</v>
      </c>
      <c r="B21" s="366" t="s">
        <v>135</v>
      </c>
      <c r="C21" s="36" t="s">
        <v>216</v>
      </c>
      <c r="D21" s="37" t="s">
        <v>217</v>
      </c>
      <c r="E21" s="36" t="s">
        <v>276</v>
      </c>
      <c r="F21" s="38">
        <v>31</v>
      </c>
      <c r="G21" s="39">
        <v>38624</v>
      </c>
      <c r="H21" s="40">
        <v>38693</v>
      </c>
      <c r="I21" s="36" t="s">
        <v>372</v>
      </c>
      <c r="J21" s="36" t="s">
        <v>292</v>
      </c>
      <c r="K21" s="36"/>
      <c r="L21" s="36"/>
      <c r="M21" s="235" t="s">
        <v>373</v>
      </c>
      <c r="N21" s="41">
        <v>7728</v>
      </c>
      <c r="O21" s="41">
        <v>6364</v>
      </c>
      <c r="P21" s="41">
        <v>14092</v>
      </c>
      <c r="Q21" s="41"/>
      <c r="R21" s="41"/>
      <c r="S21" s="42"/>
      <c r="T21" s="41">
        <v>0</v>
      </c>
      <c r="U21" s="43">
        <v>0.4</v>
      </c>
      <c r="V21" s="41">
        <v>142</v>
      </c>
      <c r="W21" s="41">
        <v>1162</v>
      </c>
      <c r="X21" s="41">
        <v>1313</v>
      </c>
      <c r="Y21" s="44">
        <v>75</v>
      </c>
      <c r="Z21" s="45">
        <v>40</v>
      </c>
      <c r="AA21" s="45">
        <v>53.333333333333336</v>
      </c>
      <c r="AB21" s="45">
        <v>23</v>
      </c>
      <c r="AC21" s="45">
        <v>30.666666666666664</v>
      </c>
      <c r="AD21" s="45">
        <v>12</v>
      </c>
      <c r="AE21" s="44">
        <v>0.32349896480331264</v>
      </c>
      <c r="AF21" s="43" t="s">
        <v>1669</v>
      </c>
      <c r="AG21" s="43" t="s">
        <v>294</v>
      </c>
      <c r="AH21" s="43" t="s">
        <v>309</v>
      </c>
      <c r="AI21" s="43">
        <v>56.04</v>
      </c>
      <c r="AJ21" s="44">
        <v>75</v>
      </c>
      <c r="AK21" s="43">
        <v>1313</v>
      </c>
      <c r="AL21" s="45">
        <v>694</v>
      </c>
      <c r="AM21" s="41">
        <v>2007</v>
      </c>
      <c r="AN21" s="41">
        <v>7728</v>
      </c>
      <c r="AO21" s="46">
        <v>100</v>
      </c>
      <c r="AP21" s="43">
        <v>4</v>
      </c>
      <c r="AQ21" s="43" t="s">
        <v>217</v>
      </c>
      <c r="AR21" s="43"/>
      <c r="AS21" s="41">
        <v>2007</v>
      </c>
      <c r="AT21" s="43" t="s">
        <v>226</v>
      </c>
      <c r="AU21" s="43" t="s">
        <v>226</v>
      </c>
      <c r="AV21" s="43" t="s">
        <v>292</v>
      </c>
      <c r="AW21" s="43" t="s">
        <v>374</v>
      </c>
      <c r="AX21" s="43">
        <v>4</v>
      </c>
      <c r="AY21" s="43">
        <v>7.2</v>
      </c>
      <c r="AZ21" s="46">
        <v>7.2</v>
      </c>
      <c r="BA21" s="46">
        <v>100</v>
      </c>
      <c r="BB21" s="43" t="s">
        <v>228</v>
      </c>
      <c r="BC21" s="43" t="s">
        <v>297</v>
      </c>
      <c r="BD21" s="43" t="s">
        <v>226</v>
      </c>
      <c r="BE21" s="43" t="s">
        <v>298</v>
      </c>
      <c r="BF21" s="43"/>
      <c r="BG21" s="43" t="s">
        <v>140</v>
      </c>
      <c r="BH21" s="43" t="s">
        <v>225</v>
      </c>
      <c r="BI21" s="43"/>
      <c r="BJ21" s="43"/>
      <c r="BK21" s="43"/>
      <c r="BL21" s="43" t="s">
        <v>139</v>
      </c>
      <c r="BM21" s="43" t="s">
        <v>234</v>
      </c>
      <c r="BN21" s="43" t="s">
        <v>235</v>
      </c>
      <c r="BO21" s="43" t="s">
        <v>217</v>
      </c>
      <c r="BP21" s="43" t="s">
        <v>299</v>
      </c>
      <c r="BQ21" s="43" t="s">
        <v>237</v>
      </c>
      <c r="BR21" s="43" t="s">
        <v>237</v>
      </c>
      <c r="BS21" s="43" t="s">
        <v>300</v>
      </c>
      <c r="BT21" s="47">
        <v>38364</v>
      </c>
      <c r="BU21" s="47">
        <v>38364</v>
      </c>
      <c r="BV21" s="46">
        <v>2005</v>
      </c>
      <c r="BW21" s="48">
        <v>24</v>
      </c>
      <c r="BX21" s="48"/>
      <c r="BY21" s="46">
        <v>2005</v>
      </c>
      <c r="BZ21" s="46">
        <v>2029</v>
      </c>
      <c r="CA21" s="46">
        <v>16</v>
      </c>
      <c r="CB21" s="46"/>
      <c r="CC21" s="46"/>
      <c r="CD21" s="46"/>
      <c r="CE21" s="46" t="s">
        <v>347</v>
      </c>
      <c r="CF21" s="43" t="s">
        <v>301</v>
      </c>
      <c r="CG21" s="43">
        <v>480000</v>
      </c>
      <c r="CH21" s="43">
        <v>270000</v>
      </c>
      <c r="CI21" s="43">
        <v>80000</v>
      </c>
      <c r="CJ21" s="43" t="s">
        <v>225</v>
      </c>
      <c r="CK21" s="43" t="s">
        <v>242</v>
      </c>
      <c r="CL21" s="43" t="s">
        <v>217</v>
      </c>
      <c r="CM21" s="43" t="s">
        <v>217</v>
      </c>
      <c r="CN21" s="43" t="s">
        <v>302</v>
      </c>
      <c r="CO21" s="43" t="s">
        <v>244</v>
      </c>
      <c r="CP21" s="43" t="s">
        <v>237</v>
      </c>
      <c r="CQ21" s="43" t="s">
        <v>245</v>
      </c>
      <c r="CR21" s="43" t="s">
        <v>217</v>
      </c>
      <c r="CS21" s="43" t="s">
        <v>244</v>
      </c>
      <c r="CT21" s="43" t="s">
        <v>246</v>
      </c>
      <c r="CU21" s="43" t="s">
        <v>247</v>
      </c>
      <c r="CV21" s="41">
        <v>800</v>
      </c>
      <c r="CW21" s="41">
        <v>2000</v>
      </c>
      <c r="CX21" s="43"/>
      <c r="CY21" s="43"/>
      <c r="CZ21" s="43"/>
      <c r="DA21" s="43"/>
      <c r="DB21" s="43" t="s">
        <v>375</v>
      </c>
      <c r="DC21" s="43" t="s">
        <v>376</v>
      </c>
      <c r="DD21" s="43" t="s">
        <v>377</v>
      </c>
      <c r="DE21" s="43"/>
      <c r="DF21" s="43"/>
      <c r="DG21" s="46"/>
      <c r="DH21" s="46">
        <v>0</v>
      </c>
      <c r="DI21" s="43"/>
      <c r="DJ21" s="41">
        <v>8</v>
      </c>
      <c r="DK21" s="41">
        <v>34.782608695652172</v>
      </c>
      <c r="DL21" s="43"/>
      <c r="DM21" s="43"/>
      <c r="DN21" s="41">
        <v>0</v>
      </c>
      <c r="DO21" s="41"/>
      <c r="DP21" s="49">
        <v>0</v>
      </c>
    </row>
    <row r="22" spans="1:196" ht="33.950000000000003" customHeight="1">
      <c r="A22" s="372"/>
      <c r="B22" s="367"/>
      <c r="C22" s="35" t="s">
        <v>260</v>
      </c>
      <c r="D22" s="125" t="s">
        <v>217</v>
      </c>
      <c r="E22" s="125" t="s">
        <v>276</v>
      </c>
      <c r="F22" s="125">
        <v>31</v>
      </c>
      <c r="G22" s="125">
        <v>38624</v>
      </c>
      <c r="H22" s="125">
        <v>38693</v>
      </c>
      <c r="I22" s="125" t="s">
        <v>372</v>
      </c>
      <c r="J22" s="55" t="s">
        <v>292</v>
      </c>
      <c r="K22" s="125" t="s">
        <v>242</v>
      </c>
      <c r="L22" s="125" t="s">
        <v>242</v>
      </c>
      <c r="M22" s="125" t="s">
        <v>1077</v>
      </c>
      <c r="N22" s="126">
        <v>7966</v>
      </c>
      <c r="O22" s="126">
        <v>6329</v>
      </c>
      <c r="P22" s="126">
        <v>14295</v>
      </c>
      <c r="Q22" s="126">
        <v>4049</v>
      </c>
      <c r="R22" s="146">
        <v>6911</v>
      </c>
      <c r="S22" s="127" t="s">
        <v>326</v>
      </c>
      <c r="T22" s="126">
        <v>10960</v>
      </c>
      <c r="U22" s="55">
        <v>3</v>
      </c>
      <c r="V22" s="126">
        <v>142</v>
      </c>
      <c r="W22" s="126">
        <v>2453</v>
      </c>
      <c r="X22" s="126">
        <v>3275</v>
      </c>
      <c r="Y22" s="128">
        <v>90</v>
      </c>
      <c r="Z22" s="129">
        <v>49.09</v>
      </c>
      <c r="AA22" s="129" t="s">
        <v>1670</v>
      </c>
      <c r="AB22" s="129">
        <v>27.88</v>
      </c>
      <c r="AC22" s="129" t="s">
        <v>1671</v>
      </c>
      <c r="AD22" s="129">
        <v>13.023</v>
      </c>
      <c r="AE22" s="128" t="s">
        <v>1672</v>
      </c>
      <c r="AF22" s="128" t="s">
        <v>1669</v>
      </c>
      <c r="AG22" s="55" t="s">
        <v>294</v>
      </c>
      <c r="AH22" s="55" t="s">
        <v>309</v>
      </c>
      <c r="AI22" s="55">
        <v>90</v>
      </c>
      <c r="AJ22" s="128">
        <v>82</v>
      </c>
      <c r="AK22" s="55">
        <v>1313</v>
      </c>
      <c r="AL22" s="55">
        <v>694</v>
      </c>
      <c r="AM22" s="55">
        <v>2007</v>
      </c>
      <c r="AN22" s="126">
        <v>4049</v>
      </c>
      <c r="AO22" s="50">
        <v>100</v>
      </c>
      <c r="AP22" s="55">
        <v>4</v>
      </c>
      <c r="AQ22" s="55" t="s">
        <v>226</v>
      </c>
      <c r="AR22" s="55" t="s">
        <v>1080</v>
      </c>
      <c r="AS22" s="126">
        <v>1313</v>
      </c>
      <c r="AT22" s="55" t="s">
        <v>226</v>
      </c>
      <c r="AU22" s="55" t="s">
        <v>226</v>
      </c>
      <c r="AV22" s="55" t="s">
        <v>292</v>
      </c>
      <c r="AW22" s="55" t="s">
        <v>1078</v>
      </c>
      <c r="AX22" s="55">
        <v>4</v>
      </c>
      <c r="AY22" s="55">
        <v>7.2</v>
      </c>
      <c r="AZ22" s="50">
        <v>7</v>
      </c>
      <c r="BA22" s="50">
        <v>100</v>
      </c>
      <c r="BB22" s="55" t="s">
        <v>228</v>
      </c>
      <c r="BC22" s="55" t="s">
        <v>297</v>
      </c>
      <c r="BD22" s="55" t="s">
        <v>226</v>
      </c>
      <c r="BE22" s="55" t="s">
        <v>298</v>
      </c>
      <c r="BF22" s="55"/>
      <c r="BG22" s="55" t="s">
        <v>140</v>
      </c>
      <c r="BH22" s="55" t="s">
        <v>225</v>
      </c>
      <c r="BI22" s="55"/>
      <c r="BJ22" s="55"/>
      <c r="BK22" s="55"/>
      <c r="BL22" s="55" t="s">
        <v>139</v>
      </c>
      <c r="BM22" s="55" t="s">
        <v>234</v>
      </c>
      <c r="BN22" s="55" t="s">
        <v>235</v>
      </c>
      <c r="BO22" s="55" t="s">
        <v>217</v>
      </c>
      <c r="BP22" s="55" t="s">
        <v>299</v>
      </c>
      <c r="BQ22" s="55" t="s">
        <v>237</v>
      </c>
      <c r="BR22" s="55" t="s">
        <v>237</v>
      </c>
      <c r="BS22" s="55" t="s">
        <v>300</v>
      </c>
      <c r="BT22" s="55">
        <v>38364</v>
      </c>
      <c r="BU22" s="55">
        <v>38364</v>
      </c>
      <c r="BV22" s="55">
        <v>2005</v>
      </c>
      <c r="BW22" s="55">
        <v>24</v>
      </c>
      <c r="BX22" s="55"/>
      <c r="BY22" s="55">
        <v>2005</v>
      </c>
      <c r="BZ22" s="55">
        <v>2029</v>
      </c>
      <c r="CA22" s="55">
        <v>16</v>
      </c>
      <c r="CB22" s="55" t="s">
        <v>227</v>
      </c>
      <c r="CC22" s="55" t="s">
        <v>227</v>
      </c>
      <c r="CD22" s="55"/>
      <c r="CE22" s="55" t="s">
        <v>347</v>
      </c>
      <c r="CF22" s="55" t="s">
        <v>301</v>
      </c>
      <c r="CG22" s="55">
        <v>480000</v>
      </c>
      <c r="CH22" s="55">
        <v>270000</v>
      </c>
      <c r="CI22" s="55">
        <v>80000</v>
      </c>
      <c r="CJ22" s="55" t="s">
        <v>225</v>
      </c>
      <c r="CK22" s="55" t="s">
        <v>242</v>
      </c>
      <c r="CL22" s="55" t="s">
        <v>217</v>
      </c>
      <c r="CM22" s="55" t="s">
        <v>217</v>
      </c>
      <c r="CN22" s="55" t="s">
        <v>302</v>
      </c>
      <c r="CO22" s="55" t="s">
        <v>244</v>
      </c>
      <c r="CP22" s="55" t="s">
        <v>237</v>
      </c>
      <c r="CQ22" s="55" t="s">
        <v>245</v>
      </c>
      <c r="CR22" s="55" t="s">
        <v>217</v>
      </c>
      <c r="CS22" s="55" t="s">
        <v>244</v>
      </c>
      <c r="CT22" s="55" t="s">
        <v>246</v>
      </c>
      <c r="CU22" s="55" t="s">
        <v>247</v>
      </c>
      <c r="CV22" s="55">
        <v>800</v>
      </c>
      <c r="CW22" s="55">
        <v>2000</v>
      </c>
      <c r="CX22" s="55"/>
      <c r="CY22" s="55"/>
      <c r="CZ22" s="55"/>
      <c r="DA22" s="55"/>
      <c r="DB22" s="55" t="s">
        <v>1812</v>
      </c>
      <c r="DC22" s="55" t="s">
        <v>376</v>
      </c>
      <c r="DD22" s="55" t="s">
        <v>1813</v>
      </c>
      <c r="DE22" s="55" t="s">
        <v>248</v>
      </c>
      <c r="DF22" s="55">
        <v>8</v>
      </c>
      <c r="DG22" s="50">
        <v>0</v>
      </c>
      <c r="DH22" s="50">
        <v>0</v>
      </c>
      <c r="DI22" s="55" t="s">
        <v>1525</v>
      </c>
      <c r="DJ22" s="126">
        <v>8</v>
      </c>
      <c r="DK22" s="126">
        <f>+DJ22/AB22*100</f>
        <v>28.694404591104732</v>
      </c>
      <c r="DL22" s="55" t="s">
        <v>1662</v>
      </c>
      <c r="DM22" s="55" t="s">
        <v>1079</v>
      </c>
      <c r="DN22" s="126">
        <v>6</v>
      </c>
      <c r="DO22" s="126">
        <v>0</v>
      </c>
      <c r="DP22" s="130">
        <v>0</v>
      </c>
    </row>
    <row r="23" spans="1:196" s="69" customFormat="1" ht="101.25" customHeight="1">
      <c r="A23" s="368" t="s">
        <v>128</v>
      </c>
      <c r="B23" s="364" t="s">
        <v>129</v>
      </c>
      <c r="C23" s="19" t="s">
        <v>216</v>
      </c>
      <c r="D23" s="20" t="s">
        <v>217</v>
      </c>
      <c r="E23" s="21" t="s">
        <v>218</v>
      </c>
      <c r="F23" s="22" t="s">
        <v>219</v>
      </c>
      <c r="G23" s="23">
        <v>38629</v>
      </c>
      <c r="H23" s="24">
        <v>38749</v>
      </c>
      <c r="I23" s="19" t="s">
        <v>220</v>
      </c>
      <c r="J23" s="25" t="s">
        <v>292</v>
      </c>
      <c r="K23" s="19" t="s">
        <v>221</v>
      </c>
      <c r="L23" s="19" t="s">
        <v>221</v>
      </c>
      <c r="M23" s="236" t="s">
        <v>222</v>
      </c>
      <c r="N23" s="26">
        <v>21711</v>
      </c>
      <c r="O23" s="26">
        <v>26011</v>
      </c>
      <c r="P23" s="26">
        <v>47722</v>
      </c>
      <c r="Q23" s="26">
        <v>17150</v>
      </c>
      <c r="R23" s="26">
        <v>25812</v>
      </c>
      <c r="S23" s="27" t="s">
        <v>223</v>
      </c>
      <c r="T23" s="26">
        <v>42962</v>
      </c>
      <c r="U23" s="25">
        <v>1.7</v>
      </c>
      <c r="V23" s="26">
        <v>206</v>
      </c>
      <c r="W23" s="26">
        <v>7187</v>
      </c>
      <c r="X23" s="26">
        <v>7962</v>
      </c>
      <c r="Y23" s="28">
        <v>268.3</v>
      </c>
      <c r="Z23" s="29">
        <v>79.2</v>
      </c>
      <c r="AA23" s="29">
        <v>29.51919493104733</v>
      </c>
      <c r="AB23" s="29">
        <v>36.659999999999997</v>
      </c>
      <c r="AC23" s="29">
        <v>13.663809168840849</v>
      </c>
      <c r="AD23" s="29">
        <v>152.44000000000003</v>
      </c>
      <c r="AE23" s="28">
        <v>0.41192636605100336</v>
      </c>
      <c r="AF23" s="25" t="s">
        <v>1657</v>
      </c>
      <c r="AG23" s="25" t="s">
        <v>1658</v>
      </c>
      <c r="AH23" s="25" t="s">
        <v>224</v>
      </c>
      <c r="AI23" s="25">
        <v>399.61</v>
      </c>
      <c r="AJ23" s="28">
        <v>268.3</v>
      </c>
      <c r="AK23" s="25">
        <v>7962</v>
      </c>
      <c r="AL23" s="30">
        <v>2316</v>
      </c>
      <c r="AM23" s="26">
        <v>10278</v>
      </c>
      <c r="AN23" s="26">
        <v>21711</v>
      </c>
      <c r="AO23" s="30">
        <v>100</v>
      </c>
      <c r="AP23" s="25">
        <v>10</v>
      </c>
      <c r="AQ23" s="25" t="s">
        <v>225</v>
      </c>
      <c r="AR23" s="25"/>
      <c r="AS23" s="26">
        <v>10278</v>
      </c>
      <c r="AT23" s="25" t="s">
        <v>226</v>
      </c>
      <c r="AU23" s="25" t="s">
        <v>227</v>
      </c>
      <c r="AV23" s="25" t="s">
        <v>227</v>
      </c>
      <c r="AW23" s="25" t="s">
        <v>217</v>
      </c>
      <c r="AX23" s="25">
        <v>8</v>
      </c>
      <c r="AY23" s="25">
        <v>616.21</v>
      </c>
      <c r="AZ23" s="30">
        <v>616.21</v>
      </c>
      <c r="BA23" s="30">
        <v>100</v>
      </c>
      <c r="BB23" s="25" t="s">
        <v>228</v>
      </c>
      <c r="BC23" s="25" t="s">
        <v>229</v>
      </c>
      <c r="BD23" s="25" t="s">
        <v>226</v>
      </c>
      <c r="BE23" s="25" t="s">
        <v>230</v>
      </c>
      <c r="BF23" s="25">
        <v>10</v>
      </c>
      <c r="BG23" s="25" t="s">
        <v>231</v>
      </c>
      <c r="BH23" s="25" t="s">
        <v>225</v>
      </c>
      <c r="BI23" s="25" t="s">
        <v>232</v>
      </c>
      <c r="BJ23" s="25" t="s">
        <v>233</v>
      </c>
      <c r="BK23" s="25"/>
      <c r="BL23" s="25" t="s">
        <v>133</v>
      </c>
      <c r="BM23" s="25" t="s">
        <v>234</v>
      </c>
      <c r="BN23" s="25" t="s">
        <v>235</v>
      </c>
      <c r="BO23" s="25" t="s">
        <v>217</v>
      </c>
      <c r="BP23" s="25" t="s">
        <v>236</v>
      </c>
      <c r="BQ23" s="25" t="s">
        <v>237</v>
      </c>
      <c r="BR23" s="25" t="s">
        <v>237</v>
      </c>
      <c r="BS23" s="25" t="s">
        <v>238</v>
      </c>
      <c r="BT23" s="31" t="s">
        <v>239</v>
      </c>
      <c r="BU23" s="31" t="s">
        <v>239</v>
      </c>
      <c r="BV23" s="30">
        <v>2006</v>
      </c>
      <c r="BW23" s="32">
        <v>7</v>
      </c>
      <c r="BX23" s="32"/>
      <c r="BY23" s="30">
        <v>2006</v>
      </c>
      <c r="BZ23" s="30">
        <v>2013</v>
      </c>
      <c r="CA23" s="30">
        <v>1</v>
      </c>
      <c r="CB23" s="30"/>
      <c r="CC23" s="30"/>
      <c r="CD23" s="30"/>
      <c r="CE23" s="30" t="s">
        <v>240</v>
      </c>
      <c r="CF23" s="25" t="s">
        <v>241</v>
      </c>
      <c r="CG23" s="25">
        <v>250000</v>
      </c>
      <c r="CH23" s="25"/>
      <c r="CI23" s="25">
        <v>20</v>
      </c>
      <c r="CJ23" s="25" t="s">
        <v>225</v>
      </c>
      <c r="CK23" s="25" t="s">
        <v>242</v>
      </c>
      <c r="CL23" s="25" t="s">
        <v>217</v>
      </c>
      <c r="CM23" s="25" t="s">
        <v>217</v>
      </c>
      <c r="CN23" s="25" t="s">
        <v>243</v>
      </c>
      <c r="CO23" s="25" t="s">
        <v>244</v>
      </c>
      <c r="CP23" s="25" t="s">
        <v>237</v>
      </c>
      <c r="CQ23" s="25" t="s">
        <v>245</v>
      </c>
      <c r="CR23" s="25" t="s">
        <v>217</v>
      </c>
      <c r="CS23" s="25" t="s">
        <v>244</v>
      </c>
      <c r="CT23" s="25" t="s">
        <v>246</v>
      </c>
      <c r="CU23" s="25" t="s">
        <v>247</v>
      </c>
      <c r="CV23" s="26">
        <v>50</v>
      </c>
      <c r="CW23" s="26" t="s">
        <v>242</v>
      </c>
      <c r="CX23" s="26" t="s">
        <v>237</v>
      </c>
      <c r="CY23" s="25">
        <v>6</v>
      </c>
      <c r="CZ23" s="26" t="s">
        <v>225</v>
      </c>
      <c r="DA23" s="26" t="s">
        <v>225</v>
      </c>
      <c r="DB23" s="25" t="s">
        <v>248</v>
      </c>
      <c r="DC23" s="25"/>
      <c r="DD23" s="25" t="s">
        <v>248</v>
      </c>
      <c r="DE23" s="25"/>
      <c r="DF23" s="25"/>
      <c r="DG23" s="30">
        <v>0</v>
      </c>
      <c r="DH23" s="30">
        <v>0</v>
      </c>
      <c r="DI23" s="25" t="s">
        <v>249</v>
      </c>
      <c r="DJ23" s="26">
        <v>9.11</v>
      </c>
      <c r="DK23" s="26">
        <v>24.849972722313151</v>
      </c>
      <c r="DL23" s="25" t="s">
        <v>250</v>
      </c>
      <c r="DM23" s="25" t="s">
        <v>251</v>
      </c>
      <c r="DN23" s="26">
        <v>13</v>
      </c>
      <c r="DO23" s="26">
        <v>20</v>
      </c>
      <c r="DP23" s="33">
        <v>65</v>
      </c>
    </row>
    <row r="24" spans="1:196" ht="104.25" customHeight="1">
      <c r="A24" s="369"/>
      <c r="B24" s="365"/>
      <c r="C24" s="125" t="s">
        <v>260</v>
      </c>
      <c r="D24" s="120" t="s">
        <v>217</v>
      </c>
      <c r="E24" s="121" t="s">
        <v>1581</v>
      </c>
      <c r="F24" s="122" t="s">
        <v>219</v>
      </c>
      <c r="G24" s="123">
        <v>38629</v>
      </c>
      <c r="H24" s="124">
        <v>38749</v>
      </c>
      <c r="I24" s="125" t="s">
        <v>220</v>
      </c>
      <c r="J24" s="55" t="s">
        <v>292</v>
      </c>
      <c r="K24" s="125" t="s">
        <v>242</v>
      </c>
      <c r="L24" s="125" t="s">
        <v>242</v>
      </c>
      <c r="M24" s="182" t="s">
        <v>1659</v>
      </c>
      <c r="N24" s="126">
        <v>22572</v>
      </c>
      <c r="O24" s="126">
        <v>26702</v>
      </c>
      <c r="P24" s="126">
        <v>49274</v>
      </c>
      <c r="Q24" s="126">
        <v>24919</v>
      </c>
      <c r="R24" s="146">
        <v>27369</v>
      </c>
      <c r="S24" s="127" t="s">
        <v>0</v>
      </c>
      <c r="T24" s="126">
        <f>+Q24+R24</f>
        <v>52288</v>
      </c>
      <c r="U24" s="55">
        <v>1.7</v>
      </c>
      <c r="V24" s="126">
        <v>206</v>
      </c>
      <c r="W24" s="126">
        <v>7187</v>
      </c>
      <c r="X24" s="126">
        <v>7962</v>
      </c>
      <c r="Y24" s="128">
        <v>312.64999999999998</v>
      </c>
      <c r="Z24" s="129">
        <v>183.74</v>
      </c>
      <c r="AA24" s="129">
        <v>58.768591076283393</v>
      </c>
      <c r="AB24" s="129">
        <v>45.6</v>
      </c>
      <c r="AC24" s="129">
        <v>14.584999200383816</v>
      </c>
      <c r="AD24" s="129">
        <v>83.309999999999974</v>
      </c>
      <c r="AE24" s="128">
        <v>0.42</v>
      </c>
      <c r="AF24" s="55" t="s">
        <v>1657</v>
      </c>
      <c r="AG24" s="55" t="s">
        <v>1658</v>
      </c>
      <c r="AH24" s="55" t="s">
        <v>224</v>
      </c>
      <c r="AI24" s="55">
        <v>303.54000000000002</v>
      </c>
      <c r="AJ24" s="128">
        <v>303.53999999999996</v>
      </c>
      <c r="AK24" s="55">
        <v>7962</v>
      </c>
      <c r="AL24" s="50">
        <v>2316</v>
      </c>
      <c r="AM24" s="126">
        <f>+AK24+AL24</f>
        <v>10278</v>
      </c>
      <c r="AN24" s="126">
        <f>+Q24</f>
        <v>24919</v>
      </c>
      <c r="AO24" s="50">
        <v>100</v>
      </c>
      <c r="AP24" s="55">
        <v>11</v>
      </c>
      <c r="AQ24" s="55" t="s">
        <v>225</v>
      </c>
      <c r="AR24" s="55"/>
      <c r="AS24" s="126">
        <v>10278</v>
      </c>
      <c r="AT24" s="55" t="s">
        <v>217</v>
      </c>
      <c r="AU24" s="55" t="s">
        <v>227</v>
      </c>
      <c r="AV24" s="55" t="s">
        <v>227</v>
      </c>
      <c r="AW24" s="55" t="s">
        <v>217</v>
      </c>
      <c r="AX24" s="55">
        <v>8</v>
      </c>
      <c r="AY24" s="55">
        <v>99</v>
      </c>
      <c r="AZ24" s="50">
        <v>99</v>
      </c>
      <c r="BA24" s="50">
        <v>100</v>
      </c>
      <c r="BB24" s="55" t="s">
        <v>228</v>
      </c>
      <c r="BC24" s="55" t="s">
        <v>229</v>
      </c>
      <c r="BD24" s="55" t="s">
        <v>226</v>
      </c>
      <c r="BE24" s="55" t="s">
        <v>230</v>
      </c>
      <c r="BF24" s="55">
        <v>10</v>
      </c>
      <c r="BG24" s="55" t="s">
        <v>231</v>
      </c>
      <c r="BH24" s="55" t="s">
        <v>225</v>
      </c>
      <c r="BI24" s="55" t="s">
        <v>232</v>
      </c>
      <c r="BJ24" s="55" t="s">
        <v>233</v>
      </c>
      <c r="BK24" s="55"/>
      <c r="BL24" s="55" t="s">
        <v>133</v>
      </c>
      <c r="BM24" s="55" t="s">
        <v>234</v>
      </c>
      <c r="BN24" s="55" t="s">
        <v>235</v>
      </c>
      <c r="BO24" s="55" t="s">
        <v>217</v>
      </c>
      <c r="BP24" s="55" t="s">
        <v>236</v>
      </c>
      <c r="BQ24" s="55" t="s">
        <v>237</v>
      </c>
      <c r="BR24" s="55" t="s">
        <v>237</v>
      </c>
      <c r="BS24" s="55" t="s">
        <v>238</v>
      </c>
      <c r="BT24" s="86" t="s">
        <v>239</v>
      </c>
      <c r="BU24" s="86" t="s">
        <v>239</v>
      </c>
      <c r="BV24" s="50">
        <v>2006</v>
      </c>
      <c r="BW24" s="51">
        <v>7</v>
      </c>
      <c r="BX24" s="51"/>
      <c r="BY24" s="50">
        <v>2006</v>
      </c>
      <c r="BZ24" s="50">
        <v>2013</v>
      </c>
      <c r="CA24" s="50">
        <v>1</v>
      </c>
      <c r="CB24" s="50">
        <v>0</v>
      </c>
      <c r="CC24" s="50" t="s">
        <v>227</v>
      </c>
      <c r="CD24" s="50"/>
      <c r="CE24" s="50" t="s">
        <v>240</v>
      </c>
      <c r="CF24" s="55" t="s">
        <v>241</v>
      </c>
      <c r="CG24" s="55">
        <v>250000</v>
      </c>
      <c r="CH24" s="55"/>
      <c r="CI24" s="55">
        <v>20</v>
      </c>
      <c r="CJ24" s="55" t="s">
        <v>225</v>
      </c>
      <c r="CK24" s="55" t="s">
        <v>242</v>
      </c>
      <c r="CL24" s="55" t="s">
        <v>217</v>
      </c>
      <c r="CM24" s="55" t="s">
        <v>217</v>
      </c>
      <c r="CN24" s="55" t="s">
        <v>243</v>
      </c>
      <c r="CO24" s="55" t="s">
        <v>244</v>
      </c>
      <c r="CP24" s="55" t="s">
        <v>237</v>
      </c>
      <c r="CQ24" s="55" t="s">
        <v>245</v>
      </c>
      <c r="CR24" s="55" t="s">
        <v>217</v>
      </c>
      <c r="CS24" s="55" t="s">
        <v>244</v>
      </c>
      <c r="CT24" s="55" t="s">
        <v>246</v>
      </c>
      <c r="CU24" s="55" t="s">
        <v>247</v>
      </c>
      <c r="CV24" s="126">
        <v>50</v>
      </c>
      <c r="CW24" s="126" t="s">
        <v>242</v>
      </c>
      <c r="CX24" s="126" t="s">
        <v>237</v>
      </c>
      <c r="CY24" s="55">
        <v>6</v>
      </c>
      <c r="CZ24" s="126" t="s">
        <v>225</v>
      </c>
      <c r="DA24" s="126" t="s">
        <v>225</v>
      </c>
      <c r="DB24" s="55" t="s">
        <v>459</v>
      </c>
      <c r="DC24" s="55" t="s">
        <v>227</v>
      </c>
      <c r="DD24" s="55" t="s">
        <v>249</v>
      </c>
      <c r="DE24" s="55"/>
      <c r="DF24" s="55">
        <v>9.1</v>
      </c>
      <c r="DG24" s="50">
        <v>0</v>
      </c>
      <c r="DH24" s="50">
        <v>0</v>
      </c>
      <c r="DI24" s="55" t="s">
        <v>249</v>
      </c>
      <c r="DJ24" s="126">
        <v>9.1</v>
      </c>
      <c r="DK24" s="126">
        <f>+(DJ24/AB24)*100</f>
        <v>19.956140350877192</v>
      </c>
      <c r="DL24" s="55" t="s">
        <v>250</v>
      </c>
      <c r="DM24" s="55" t="s">
        <v>251</v>
      </c>
      <c r="DN24" s="126">
        <v>13</v>
      </c>
      <c r="DO24" s="126">
        <v>13</v>
      </c>
      <c r="DP24" s="130">
        <v>100</v>
      </c>
      <c r="GN24" s="34">
        <f>7+5+11+8+10+7+17+12</f>
        <v>77</v>
      </c>
    </row>
    <row r="25" spans="1:196" s="69" customFormat="1" ht="33.950000000000003" customHeight="1">
      <c r="A25" s="368" t="s">
        <v>130</v>
      </c>
      <c r="B25" s="364" t="s">
        <v>129</v>
      </c>
      <c r="C25" s="19" t="s">
        <v>216</v>
      </c>
      <c r="D25" s="20" t="s">
        <v>217</v>
      </c>
      <c r="E25" s="21" t="s">
        <v>218</v>
      </c>
      <c r="F25" s="22" t="s">
        <v>252</v>
      </c>
      <c r="G25" s="23">
        <v>39675</v>
      </c>
      <c r="H25" s="24">
        <v>39724</v>
      </c>
      <c r="I25" s="19" t="s">
        <v>253</v>
      </c>
      <c r="J25" s="25" t="s">
        <v>292</v>
      </c>
      <c r="K25" s="19" t="s">
        <v>221</v>
      </c>
      <c r="L25" s="19" t="s">
        <v>221</v>
      </c>
      <c r="M25" s="236" t="s">
        <v>254</v>
      </c>
      <c r="N25" s="26">
        <v>421434</v>
      </c>
      <c r="O25" s="26">
        <v>8600</v>
      </c>
      <c r="P25" s="26">
        <v>430034</v>
      </c>
      <c r="Q25" s="26"/>
      <c r="R25" s="26"/>
      <c r="S25" s="27"/>
      <c r="T25" s="26">
        <v>0</v>
      </c>
      <c r="U25" s="25">
        <v>18.100000000000001</v>
      </c>
      <c r="V25" s="26">
        <v>149</v>
      </c>
      <c r="W25" s="26">
        <v>89517</v>
      </c>
      <c r="X25" s="26">
        <v>93515</v>
      </c>
      <c r="Y25" s="28">
        <v>4079.58</v>
      </c>
      <c r="Z25" s="29">
        <v>3003.3</v>
      </c>
      <c r="AA25" s="29">
        <v>73.61787242804408</v>
      </c>
      <c r="AB25" s="29">
        <v>1046</v>
      </c>
      <c r="AC25" s="29">
        <v>25.639894302844901</v>
      </c>
      <c r="AD25" s="29">
        <v>30.279999999999745</v>
      </c>
      <c r="AE25" s="28">
        <v>0.32267448758287182</v>
      </c>
      <c r="AF25" s="25" t="s">
        <v>1657</v>
      </c>
      <c r="AG25" s="25" t="s">
        <v>255</v>
      </c>
      <c r="AH25" s="25" t="s">
        <v>256</v>
      </c>
      <c r="AI25" s="25">
        <v>4272</v>
      </c>
      <c r="AJ25" s="28">
        <v>4079.58</v>
      </c>
      <c r="AK25" s="25">
        <v>90967</v>
      </c>
      <c r="AL25" s="29">
        <v>612</v>
      </c>
      <c r="AM25" s="26">
        <v>91579</v>
      </c>
      <c r="AN25" s="26">
        <v>409951.20224562904</v>
      </c>
      <c r="AO25" s="30">
        <v>97.275303427257668</v>
      </c>
      <c r="AP25" s="25" t="s">
        <v>227</v>
      </c>
      <c r="AQ25" s="25" t="s">
        <v>217</v>
      </c>
      <c r="AR25" s="25"/>
      <c r="AS25" s="26">
        <v>85073</v>
      </c>
      <c r="AT25" s="25" t="s">
        <v>226</v>
      </c>
      <c r="AU25" s="25" t="s">
        <v>227</v>
      </c>
      <c r="AV25" s="25" t="s">
        <v>227</v>
      </c>
      <c r="AW25" s="25" t="s">
        <v>217</v>
      </c>
      <c r="AX25" s="25" t="s">
        <v>227</v>
      </c>
      <c r="AY25" s="25">
        <v>869</v>
      </c>
      <c r="AZ25" s="30">
        <v>852</v>
      </c>
      <c r="BA25" s="30">
        <v>98.043728423475258</v>
      </c>
      <c r="BB25" s="25" t="s">
        <v>228</v>
      </c>
      <c r="BC25" s="25" t="s">
        <v>229</v>
      </c>
      <c r="BD25" s="25" t="s">
        <v>226</v>
      </c>
      <c r="BE25" s="25" t="s">
        <v>230</v>
      </c>
      <c r="BF25" s="25">
        <v>42</v>
      </c>
      <c r="BG25" s="25" t="s">
        <v>231</v>
      </c>
      <c r="BH25" s="25" t="s">
        <v>225</v>
      </c>
      <c r="BI25" s="25" t="s">
        <v>232</v>
      </c>
      <c r="BJ25" s="25" t="s">
        <v>233</v>
      </c>
      <c r="BK25" s="25"/>
      <c r="BL25" s="25" t="s">
        <v>133</v>
      </c>
      <c r="BM25" s="25" t="s">
        <v>234</v>
      </c>
      <c r="BN25" s="25" t="s">
        <v>235</v>
      </c>
      <c r="BO25" s="25" t="s">
        <v>217</v>
      </c>
      <c r="BP25" s="25" t="s">
        <v>236</v>
      </c>
      <c r="BQ25" s="25" t="s">
        <v>237</v>
      </c>
      <c r="BR25" s="25" t="s">
        <v>237</v>
      </c>
      <c r="BS25" s="25" t="s">
        <v>238</v>
      </c>
      <c r="BT25" s="31" t="s">
        <v>239</v>
      </c>
      <c r="BU25" s="31" t="s">
        <v>239</v>
      </c>
      <c r="BV25" s="30">
        <v>2006</v>
      </c>
      <c r="BW25" s="32">
        <v>7</v>
      </c>
      <c r="BX25" s="32"/>
      <c r="BY25" s="30">
        <v>2006</v>
      </c>
      <c r="BZ25" s="30">
        <v>2013</v>
      </c>
      <c r="CA25" s="30">
        <v>1</v>
      </c>
      <c r="CB25" s="30"/>
      <c r="CC25" s="30"/>
      <c r="CD25" s="30"/>
      <c r="CE25" s="30" t="s">
        <v>240</v>
      </c>
      <c r="CF25" s="25" t="s">
        <v>241</v>
      </c>
      <c r="CG25" s="25">
        <v>250000</v>
      </c>
      <c r="CH25" s="25"/>
      <c r="CI25" s="25">
        <v>20</v>
      </c>
      <c r="CJ25" s="25" t="s">
        <v>225</v>
      </c>
      <c r="CK25" s="25" t="s">
        <v>242</v>
      </c>
      <c r="CL25" s="25" t="s">
        <v>217</v>
      </c>
      <c r="CM25" s="25" t="s">
        <v>217</v>
      </c>
      <c r="CN25" s="25" t="s">
        <v>243</v>
      </c>
      <c r="CO25" s="25" t="s">
        <v>244</v>
      </c>
      <c r="CP25" s="25" t="s">
        <v>237</v>
      </c>
      <c r="CQ25" s="25" t="s">
        <v>245</v>
      </c>
      <c r="CR25" s="25" t="s">
        <v>217</v>
      </c>
      <c r="CS25" s="25" t="s">
        <v>244</v>
      </c>
      <c r="CT25" s="25" t="s">
        <v>246</v>
      </c>
      <c r="CU25" s="25" t="s">
        <v>247</v>
      </c>
      <c r="CV25" s="26">
        <v>50</v>
      </c>
      <c r="CW25" s="26" t="s">
        <v>242</v>
      </c>
      <c r="CX25" s="26"/>
      <c r="CY25" s="25"/>
      <c r="CZ25" s="26"/>
      <c r="DA25" s="26"/>
      <c r="DB25" s="25" t="s">
        <v>257</v>
      </c>
      <c r="DC25" s="25"/>
      <c r="DD25" s="25" t="s">
        <v>248</v>
      </c>
      <c r="DE25" s="25"/>
      <c r="DF25" s="25"/>
      <c r="DG25" s="30">
        <v>0</v>
      </c>
      <c r="DH25" s="30">
        <v>0</v>
      </c>
      <c r="DI25" s="25" t="s">
        <v>249</v>
      </c>
      <c r="DJ25" s="26">
        <v>535.77</v>
      </c>
      <c r="DK25" s="26">
        <v>51.220841300191204</v>
      </c>
      <c r="DL25" s="25" t="s">
        <v>258</v>
      </c>
      <c r="DM25" s="25" t="s">
        <v>259</v>
      </c>
      <c r="DN25" s="26"/>
      <c r="DO25" s="26"/>
      <c r="DP25" s="33"/>
    </row>
    <row r="26" spans="1:196" ht="43.5" customHeight="1">
      <c r="A26" s="369"/>
      <c r="B26" s="365"/>
      <c r="C26" s="35" t="s">
        <v>260</v>
      </c>
      <c r="D26" s="120" t="s">
        <v>217</v>
      </c>
      <c r="E26" s="121" t="s">
        <v>218</v>
      </c>
      <c r="F26" s="122" t="s">
        <v>252</v>
      </c>
      <c r="G26" s="123">
        <v>39675</v>
      </c>
      <c r="H26" s="124">
        <v>39724</v>
      </c>
      <c r="I26" s="125" t="s">
        <v>253</v>
      </c>
      <c r="J26" s="55" t="s">
        <v>580</v>
      </c>
      <c r="K26" s="125" t="s">
        <v>242</v>
      </c>
      <c r="L26" s="125" t="s">
        <v>242</v>
      </c>
      <c r="M26" s="182" t="s">
        <v>254</v>
      </c>
      <c r="N26" s="126">
        <v>439753</v>
      </c>
      <c r="O26" s="126">
        <v>7432</v>
      </c>
      <c r="P26" s="126">
        <v>447185</v>
      </c>
      <c r="Q26" s="126">
        <v>486275</v>
      </c>
      <c r="R26" s="146">
        <f>+T26-Q26</f>
        <v>9924</v>
      </c>
      <c r="S26" s="127" t="s">
        <v>0</v>
      </c>
      <c r="T26" s="126">
        <v>496199</v>
      </c>
      <c r="U26" s="55">
        <v>18.100000000000001</v>
      </c>
      <c r="V26" s="126">
        <v>149</v>
      </c>
      <c r="W26" s="126">
        <v>89517</v>
      </c>
      <c r="X26" s="126">
        <v>93515</v>
      </c>
      <c r="Y26" s="128">
        <v>4668.24</v>
      </c>
      <c r="Z26" s="129">
        <v>2861.63112</v>
      </c>
      <c r="AA26" s="129">
        <v>61.3</v>
      </c>
      <c r="AB26" s="129">
        <v>1036.3492799999999</v>
      </c>
      <c r="AC26" s="129">
        <v>22.2</v>
      </c>
      <c r="AD26" s="129">
        <v>770.25959999999986</v>
      </c>
      <c r="AE26" s="128">
        <v>0.32</v>
      </c>
      <c r="AF26" s="55" t="s">
        <v>1657</v>
      </c>
      <c r="AG26" s="55" t="s">
        <v>255</v>
      </c>
      <c r="AH26" s="55" t="s">
        <v>256</v>
      </c>
      <c r="AI26" s="128">
        <v>4188.24</v>
      </c>
      <c r="AJ26" s="128">
        <v>4188.24</v>
      </c>
      <c r="AK26" s="50">
        <v>90709.55</v>
      </c>
      <c r="AL26" s="129">
        <v>612</v>
      </c>
      <c r="AM26" s="126">
        <f>+AK26+AL26</f>
        <v>91321.55</v>
      </c>
      <c r="AN26" s="126">
        <f>+Q26*0.97</f>
        <v>471686.75</v>
      </c>
      <c r="AO26" s="50">
        <v>97</v>
      </c>
      <c r="AP26" s="55">
        <v>47</v>
      </c>
      <c r="AQ26" s="55" t="s">
        <v>225</v>
      </c>
      <c r="AR26" s="55" t="s">
        <v>1660</v>
      </c>
      <c r="AS26" s="126">
        <v>85073</v>
      </c>
      <c r="AT26" s="55" t="s">
        <v>226</v>
      </c>
      <c r="AU26" s="55" t="s">
        <v>227</v>
      </c>
      <c r="AV26" s="55" t="s">
        <v>227</v>
      </c>
      <c r="AW26" s="55" t="s">
        <v>217</v>
      </c>
      <c r="AX26" s="55" t="s">
        <v>227</v>
      </c>
      <c r="AY26" s="55">
        <v>869</v>
      </c>
      <c r="AZ26" s="50">
        <v>869</v>
      </c>
      <c r="BA26" s="50">
        <v>100</v>
      </c>
      <c r="BB26" s="55" t="s">
        <v>228</v>
      </c>
      <c r="BC26" s="55" t="s">
        <v>229</v>
      </c>
      <c r="BD26" s="55" t="s">
        <v>226</v>
      </c>
      <c r="BE26" s="55" t="s">
        <v>230</v>
      </c>
      <c r="BF26" s="55">
        <v>42</v>
      </c>
      <c r="BG26" s="55" t="s">
        <v>231</v>
      </c>
      <c r="BH26" s="55" t="s">
        <v>225</v>
      </c>
      <c r="BI26" s="55" t="s">
        <v>232</v>
      </c>
      <c r="BJ26" s="55" t="s">
        <v>233</v>
      </c>
      <c r="BK26" s="55"/>
      <c r="BL26" s="55" t="s">
        <v>133</v>
      </c>
      <c r="BM26" s="55" t="s">
        <v>234</v>
      </c>
      <c r="BN26" s="55" t="s">
        <v>235</v>
      </c>
      <c r="BO26" s="55" t="s">
        <v>217</v>
      </c>
      <c r="BP26" s="55" t="s">
        <v>236</v>
      </c>
      <c r="BQ26" s="55" t="s">
        <v>237</v>
      </c>
      <c r="BR26" s="55" t="s">
        <v>237</v>
      </c>
      <c r="BS26" s="55" t="s">
        <v>238</v>
      </c>
      <c r="BT26" s="86" t="s">
        <v>239</v>
      </c>
      <c r="BU26" s="86" t="s">
        <v>239</v>
      </c>
      <c r="BV26" s="50">
        <v>2006</v>
      </c>
      <c r="BW26" s="51">
        <v>7</v>
      </c>
      <c r="BX26" s="51"/>
      <c r="BY26" s="50">
        <v>2006</v>
      </c>
      <c r="BZ26" s="50">
        <v>2013</v>
      </c>
      <c r="CA26" s="50">
        <v>1</v>
      </c>
      <c r="CB26" s="50">
        <v>0</v>
      </c>
      <c r="CC26" s="50" t="s">
        <v>227</v>
      </c>
      <c r="CD26" s="50"/>
      <c r="CE26" s="50" t="s">
        <v>240</v>
      </c>
      <c r="CF26" s="55" t="s">
        <v>241</v>
      </c>
      <c r="CG26" s="55">
        <v>250000</v>
      </c>
      <c r="CH26" s="55"/>
      <c r="CI26" s="55">
        <v>20</v>
      </c>
      <c r="CJ26" s="55" t="s">
        <v>225</v>
      </c>
      <c r="CK26" s="55" t="s">
        <v>242</v>
      </c>
      <c r="CL26" s="55" t="s">
        <v>217</v>
      </c>
      <c r="CM26" s="55" t="s">
        <v>217</v>
      </c>
      <c r="CN26" s="55" t="s">
        <v>243</v>
      </c>
      <c r="CO26" s="55" t="s">
        <v>244</v>
      </c>
      <c r="CP26" s="55" t="s">
        <v>237</v>
      </c>
      <c r="CQ26" s="55" t="s">
        <v>245</v>
      </c>
      <c r="CR26" s="55" t="s">
        <v>217</v>
      </c>
      <c r="CS26" s="55" t="s">
        <v>244</v>
      </c>
      <c r="CT26" s="55" t="s">
        <v>246</v>
      </c>
      <c r="CU26" s="55" t="s">
        <v>247</v>
      </c>
      <c r="CV26" s="126">
        <v>50</v>
      </c>
      <c r="CW26" s="126" t="s">
        <v>242</v>
      </c>
      <c r="CX26" s="126"/>
      <c r="CY26" s="55"/>
      <c r="CZ26" s="126"/>
      <c r="DA26" s="126"/>
      <c r="DB26" s="55" t="s">
        <v>1661</v>
      </c>
      <c r="DC26" s="55" t="s">
        <v>227</v>
      </c>
      <c r="DD26" s="55" t="s">
        <v>249</v>
      </c>
      <c r="DE26" s="55" t="s">
        <v>292</v>
      </c>
      <c r="DF26" s="55">
        <v>480</v>
      </c>
      <c r="DG26" s="50">
        <v>0</v>
      </c>
      <c r="DH26" s="50">
        <v>0</v>
      </c>
      <c r="DI26" s="55" t="s">
        <v>249</v>
      </c>
      <c r="DJ26" s="126">
        <v>480</v>
      </c>
      <c r="DK26" s="126">
        <f>+DJ26/AB26*100</f>
        <v>46.316431078139992</v>
      </c>
      <c r="DL26" s="55" t="s">
        <v>1662</v>
      </c>
      <c r="DM26" s="55" t="s">
        <v>227</v>
      </c>
      <c r="DN26" s="126" t="s">
        <v>227</v>
      </c>
      <c r="DO26" s="126" t="s">
        <v>227</v>
      </c>
      <c r="DP26" s="130" t="s">
        <v>227</v>
      </c>
    </row>
    <row r="27" spans="1:196" s="70" customFormat="1" ht="45.75" customHeight="1">
      <c r="A27" s="368" t="s">
        <v>131</v>
      </c>
      <c r="B27" s="364" t="s">
        <v>129</v>
      </c>
      <c r="C27" s="19" t="s">
        <v>216</v>
      </c>
      <c r="D27" s="20" t="s">
        <v>217</v>
      </c>
      <c r="E27" s="21" t="s">
        <v>218</v>
      </c>
      <c r="F27" s="22" t="s">
        <v>261</v>
      </c>
      <c r="G27" s="23">
        <v>38708</v>
      </c>
      <c r="H27" s="24">
        <v>38813</v>
      </c>
      <c r="I27" s="19" t="s">
        <v>262</v>
      </c>
      <c r="J27" s="25" t="s">
        <v>292</v>
      </c>
      <c r="K27" s="19"/>
      <c r="L27" s="19"/>
      <c r="M27" s="236" t="s">
        <v>263</v>
      </c>
      <c r="N27" s="26">
        <v>58775</v>
      </c>
      <c r="O27" s="26">
        <v>8774</v>
      </c>
      <c r="P27" s="26">
        <v>67549</v>
      </c>
      <c r="Q27" s="26">
        <v>49498</v>
      </c>
      <c r="R27" s="26">
        <v>8275</v>
      </c>
      <c r="S27" s="27" t="s">
        <v>223</v>
      </c>
      <c r="T27" s="26">
        <v>57773</v>
      </c>
      <c r="U27" s="25">
        <v>4.5999999999999996</v>
      </c>
      <c r="V27" s="26">
        <v>70</v>
      </c>
      <c r="W27" s="26">
        <v>15056</v>
      </c>
      <c r="X27" s="26">
        <v>15949</v>
      </c>
      <c r="Y27" s="28">
        <v>564.08000000000004</v>
      </c>
      <c r="Z27" s="29">
        <v>456.6</v>
      </c>
      <c r="AA27" s="29">
        <v>80.945965111331716</v>
      </c>
      <c r="AB27" s="29">
        <v>104.1</v>
      </c>
      <c r="AC27" s="29">
        <v>18.454829102254998</v>
      </c>
      <c r="AD27" s="29">
        <v>3.3800000000000239</v>
      </c>
      <c r="AE27" s="28">
        <v>0.31990925847157242</v>
      </c>
      <c r="AF27" s="25" t="s">
        <v>1657</v>
      </c>
      <c r="AG27" s="25" t="s">
        <v>264</v>
      </c>
      <c r="AH27" s="25" t="s">
        <v>224</v>
      </c>
      <c r="AI27" s="25">
        <v>869.26</v>
      </c>
      <c r="AJ27" s="28">
        <v>564.08000000000004</v>
      </c>
      <c r="AK27" s="25">
        <v>13317</v>
      </c>
      <c r="AL27" s="29">
        <v>2632</v>
      </c>
      <c r="AM27" s="26">
        <v>15949</v>
      </c>
      <c r="AN27" s="26">
        <v>49075.595648629998</v>
      </c>
      <c r="AO27" s="30">
        <v>83.497397955984695</v>
      </c>
      <c r="AP27" s="25">
        <v>22</v>
      </c>
      <c r="AQ27" s="25" t="s">
        <v>217</v>
      </c>
      <c r="AR27" s="25"/>
      <c r="AS27" s="26">
        <v>15949</v>
      </c>
      <c r="AT27" s="25" t="s">
        <v>226</v>
      </c>
      <c r="AU27" s="25" t="s">
        <v>226</v>
      </c>
      <c r="AV27" s="25" t="s">
        <v>226</v>
      </c>
      <c r="AW27" s="25" t="s">
        <v>217</v>
      </c>
      <c r="AX27" s="25">
        <v>14</v>
      </c>
      <c r="AY27" s="25" t="s">
        <v>227</v>
      </c>
      <c r="AZ27" s="30">
        <v>559.32000000000005</v>
      </c>
      <c r="BA27" s="30" t="s">
        <v>265</v>
      </c>
      <c r="BB27" s="25" t="s">
        <v>228</v>
      </c>
      <c r="BC27" s="25" t="s">
        <v>229</v>
      </c>
      <c r="BD27" s="25" t="s">
        <v>226</v>
      </c>
      <c r="BE27" s="25" t="s">
        <v>230</v>
      </c>
      <c r="BF27" s="25">
        <v>34</v>
      </c>
      <c r="BG27" s="25" t="s">
        <v>231</v>
      </c>
      <c r="BH27" s="25" t="s">
        <v>225</v>
      </c>
      <c r="BI27" s="25" t="s">
        <v>232</v>
      </c>
      <c r="BJ27" s="25" t="s">
        <v>233</v>
      </c>
      <c r="BK27" s="25"/>
      <c r="BL27" s="25" t="s">
        <v>133</v>
      </c>
      <c r="BM27" s="25" t="s">
        <v>234</v>
      </c>
      <c r="BN27" s="25" t="s">
        <v>235</v>
      </c>
      <c r="BO27" s="25" t="s">
        <v>217</v>
      </c>
      <c r="BP27" s="25" t="s">
        <v>236</v>
      </c>
      <c r="BQ27" s="25" t="s">
        <v>237</v>
      </c>
      <c r="BR27" s="25" t="s">
        <v>237</v>
      </c>
      <c r="BS27" s="25" t="s">
        <v>238</v>
      </c>
      <c r="BT27" s="31" t="s">
        <v>239</v>
      </c>
      <c r="BU27" s="31" t="s">
        <v>239</v>
      </c>
      <c r="BV27" s="30">
        <v>2006</v>
      </c>
      <c r="BW27" s="32">
        <v>7</v>
      </c>
      <c r="BX27" s="32"/>
      <c r="BY27" s="30">
        <v>2006</v>
      </c>
      <c r="BZ27" s="30">
        <v>2013</v>
      </c>
      <c r="CA27" s="30">
        <v>1</v>
      </c>
      <c r="CB27" s="30"/>
      <c r="CC27" s="30"/>
      <c r="CD27" s="30"/>
      <c r="CE27" s="30" t="s">
        <v>240</v>
      </c>
      <c r="CF27" s="25" t="s">
        <v>241</v>
      </c>
      <c r="CG27" s="25">
        <v>250000</v>
      </c>
      <c r="CH27" s="25"/>
      <c r="CI27" s="25">
        <v>20</v>
      </c>
      <c r="CJ27" s="25" t="s">
        <v>225</v>
      </c>
      <c r="CK27" s="25" t="s">
        <v>242</v>
      </c>
      <c r="CL27" s="25" t="s">
        <v>217</v>
      </c>
      <c r="CM27" s="25" t="s">
        <v>217</v>
      </c>
      <c r="CN27" s="25" t="s">
        <v>243</v>
      </c>
      <c r="CO27" s="25" t="s">
        <v>244</v>
      </c>
      <c r="CP27" s="25" t="s">
        <v>237</v>
      </c>
      <c r="CQ27" s="25" t="s">
        <v>245</v>
      </c>
      <c r="CR27" s="25" t="s">
        <v>217</v>
      </c>
      <c r="CS27" s="25" t="s">
        <v>244</v>
      </c>
      <c r="CT27" s="25" t="s">
        <v>246</v>
      </c>
      <c r="CU27" s="25" t="s">
        <v>247</v>
      </c>
      <c r="CV27" s="26">
        <v>50</v>
      </c>
      <c r="CW27" s="26" t="s">
        <v>242</v>
      </c>
      <c r="CX27" s="26" t="s">
        <v>237</v>
      </c>
      <c r="CY27" s="25">
        <v>2</v>
      </c>
      <c r="CZ27" s="26" t="s">
        <v>225</v>
      </c>
      <c r="DA27" s="26" t="s">
        <v>266</v>
      </c>
      <c r="DB27" s="25" t="s">
        <v>257</v>
      </c>
      <c r="DC27" s="25"/>
      <c r="DD27" s="25" t="s">
        <v>267</v>
      </c>
      <c r="DE27" s="25"/>
      <c r="DF27" s="25"/>
      <c r="DG27" s="30">
        <v>0</v>
      </c>
      <c r="DH27" s="30">
        <v>0</v>
      </c>
      <c r="DI27" s="25" t="s">
        <v>249</v>
      </c>
      <c r="DJ27" s="26">
        <v>26.7</v>
      </c>
      <c r="DK27" s="26">
        <v>25.648414985590779</v>
      </c>
      <c r="DL27" s="25" t="s">
        <v>258</v>
      </c>
      <c r="DM27" s="25" t="s">
        <v>268</v>
      </c>
      <c r="DN27" s="26">
        <v>20</v>
      </c>
      <c r="DO27" s="26"/>
      <c r="DP27" s="33"/>
    </row>
    <row r="28" spans="1:196" ht="65.25" customHeight="1">
      <c r="A28" s="369"/>
      <c r="B28" s="365"/>
      <c r="C28" s="35" t="s">
        <v>260</v>
      </c>
      <c r="D28" s="120" t="s">
        <v>217</v>
      </c>
      <c r="E28" s="121" t="s">
        <v>218</v>
      </c>
      <c r="F28" s="122" t="s">
        <v>261</v>
      </c>
      <c r="G28" s="123">
        <v>38708</v>
      </c>
      <c r="H28" s="124">
        <v>38813</v>
      </c>
      <c r="I28" s="125" t="s">
        <v>262</v>
      </c>
      <c r="J28" s="55" t="s">
        <v>292</v>
      </c>
      <c r="K28" s="125" t="s">
        <v>242</v>
      </c>
      <c r="L28" s="125" t="s">
        <v>242</v>
      </c>
      <c r="M28" s="182" t="s">
        <v>263</v>
      </c>
      <c r="N28" s="126">
        <v>60456</v>
      </c>
      <c r="O28" s="126">
        <v>8846</v>
      </c>
      <c r="P28" s="126">
        <v>69302</v>
      </c>
      <c r="Q28" s="126">
        <v>53726</v>
      </c>
      <c r="R28" s="146">
        <v>8982</v>
      </c>
      <c r="S28" s="127" t="s">
        <v>0</v>
      </c>
      <c r="T28" s="126">
        <v>62708</v>
      </c>
      <c r="U28" s="55">
        <v>4.5999999999999996</v>
      </c>
      <c r="V28" s="126">
        <v>70</v>
      </c>
      <c r="W28" s="126">
        <v>15056</v>
      </c>
      <c r="X28" s="126">
        <v>15949</v>
      </c>
      <c r="Y28" s="128">
        <v>578.28</v>
      </c>
      <c r="Z28" s="129">
        <v>290.87484000000001</v>
      </c>
      <c r="AA28" s="129">
        <v>50.3</v>
      </c>
      <c r="AB28" s="129">
        <f>+Y28*0.234</f>
        <v>135.31752</v>
      </c>
      <c r="AC28" s="129">
        <v>23.4</v>
      </c>
      <c r="AD28" s="129">
        <f>+Y28-Z28-AB28</f>
        <v>152.08763999999996</v>
      </c>
      <c r="AE28" s="128">
        <v>0.3</v>
      </c>
      <c r="AF28" s="55" t="s">
        <v>1657</v>
      </c>
      <c r="AG28" s="55" t="s">
        <v>264</v>
      </c>
      <c r="AH28" s="55" t="s">
        <v>224</v>
      </c>
      <c r="AI28" s="55">
        <v>546.28</v>
      </c>
      <c r="AJ28" s="128">
        <f>+AI28</f>
        <v>546.28</v>
      </c>
      <c r="AK28" s="55">
        <v>13317</v>
      </c>
      <c r="AL28" s="129">
        <v>2632</v>
      </c>
      <c r="AM28" s="126">
        <f>+AK28+AL28</f>
        <v>15949</v>
      </c>
      <c r="AN28" s="126">
        <f>+Q28*0.83</f>
        <v>44592.579999999994</v>
      </c>
      <c r="AO28" s="50">
        <v>83</v>
      </c>
      <c r="AP28" s="55">
        <v>22</v>
      </c>
      <c r="AQ28" s="55" t="s">
        <v>217</v>
      </c>
      <c r="AR28" s="55" t="s">
        <v>1663</v>
      </c>
      <c r="AS28" s="126">
        <v>15949</v>
      </c>
      <c r="AT28" s="55" t="s">
        <v>226</v>
      </c>
      <c r="AU28" s="55" t="s">
        <v>226</v>
      </c>
      <c r="AV28" s="55" t="s">
        <v>226</v>
      </c>
      <c r="AW28" s="55" t="s">
        <v>226</v>
      </c>
      <c r="AX28" s="55">
        <v>14</v>
      </c>
      <c r="AY28" s="55" t="s">
        <v>227</v>
      </c>
      <c r="AZ28" s="50">
        <v>559.32000000000005</v>
      </c>
      <c r="BA28" s="50" t="s">
        <v>227</v>
      </c>
      <c r="BB28" s="55" t="s">
        <v>228</v>
      </c>
      <c r="BC28" s="55" t="s">
        <v>229</v>
      </c>
      <c r="BD28" s="55" t="s">
        <v>226</v>
      </c>
      <c r="BE28" s="55" t="s">
        <v>230</v>
      </c>
      <c r="BF28" s="55">
        <v>34</v>
      </c>
      <c r="BG28" s="55" t="s">
        <v>231</v>
      </c>
      <c r="BH28" s="55" t="s">
        <v>225</v>
      </c>
      <c r="BI28" s="55" t="s">
        <v>232</v>
      </c>
      <c r="BJ28" s="55" t="s">
        <v>233</v>
      </c>
      <c r="BK28" s="55"/>
      <c r="BL28" s="55" t="s">
        <v>133</v>
      </c>
      <c r="BM28" s="55" t="s">
        <v>234</v>
      </c>
      <c r="BN28" s="55" t="s">
        <v>235</v>
      </c>
      <c r="BO28" s="55" t="s">
        <v>217</v>
      </c>
      <c r="BP28" s="55" t="s">
        <v>236</v>
      </c>
      <c r="BQ28" s="55" t="s">
        <v>237</v>
      </c>
      <c r="BR28" s="55" t="s">
        <v>237</v>
      </c>
      <c r="BS28" s="55" t="s">
        <v>238</v>
      </c>
      <c r="BT28" s="86" t="s">
        <v>239</v>
      </c>
      <c r="BU28" s="86" t="s">
        <v>239</v>
      </c>
      <c r="BV28" s="50">
        <v>2006</v>
      </c>
      <c r="BW28" s="51">
        <v>7</v>
      </c>
      <c r="BX28" s="51"/>
      <c r="BY28" s="50">
        <v>2006</v>
      </c>
      <c r="BZ28" s="50">
        <v>2013</v>
      </c>
      <c r="CA28" s="50">
        <v>1</v>
      </c>
      <c r="CB28" s="50">
        <v>0</v>
      </c>
      <c r="CC28" s="50" t="s">
        <v>227</v>
      </c>
      <c r="CD28" s="50"/>
      <c r="CE28" s="50" t="s">
        <v>240</v>
      </c>
      <c r="CF28" s="55" t="s">
        <v>241</v>
      </c>
      <c r="CG28" s="55">
        <v>250000</v>
      </c>
      <c r="CH28" s="55"/>
      <c r="CI28" s="55">
        <v>20</v>
      </c>
      <c r="CJ28" s="55" t="s">
        <v>225</v>
      </c>
      <c r="CK28" s="55" t="s">
        <v>242</v>
      </c>
      <c r="CL28" s="55" t="s">
        <v>217</v>
      </c>
      <c r="CM28" s="55" t="s">
        <v>217</v>
      </c>
      <c r="CN28" s="55" t="s">
        <v>243</v>
      </c>
      <c r="CO28" s="55" t="s">
        <v>244</v>
      </c>
      <c r="CP28" s="55" t="s">
        <v>237</v>
      </c>
      <c r="CQ28" s="55" t="s">
        <v>245</v>
      </c>
      <c r="CR28" s="55" t="s">
        <v>217</v>
      </c>
      <c r="CS28" s="55" t="s">
        <v>244</v>
      </c>
      <c r="CT28" s="55" t="s">
        <v>246</v>
      </c>
      <c r="CU28" s="55" t="s">
        <v>247</v>
      </c>
      <c r="CV28" s="126">
        <v>50</v>
      </c>
      <c r="CW28" s="126" t="s">
        <v>242</v>
      </c>
      <c r="CX28" s="126" t="s">
        <v>237</v>
      </c>
      <c r="CY28" s="55">
        <v>2</v>
      </c>
      <c r="CZ28" s="126" t="s">
        <v>225</v>
      </c>
      <c r="DA28" s="126" t="s">
        <v>266</v>
      </c>
      <c r="DB28" s="55" t="s">
        <v>459</v>
      </c>
      <c r="DC28" s="55" t="s">
        <v>227</v>
      </c>
      <c r="DD28" s="55" t="s">
        <v>292</v>
      </c>
      <c r="DE28" s="55" t="s">
        <v>227</v>
      </c>
      <c r="DF28" s="55">
        <v>32</v>
      </c>
      <c r="DG28" s="50">
        <v>0</v>
      </c>
      <c r="DH28" s="50">
        <v>0</v>
      </c>
      <c r="DI28" s="55" t="s">
        <v>249</v>
      </c>
      <c r="DJ28" s="126">
        <v>32</v>
      </c>
      <c r="DK28" s="126">
        <f>+DJ28/AB28*100</f>
        <v>23.648083411519806</v>
      </c>
      <c r="DL28" s="55" t="s">
        <v>1662</v>
      </c>
      <c r="DM28" s="55" t="s">
        <v>268</v>
      </c>
      <c r="DN28" s="126">
        <v>20</v>
      </c>
      <c r="DO28" s="126">
        <v>20</v>
      </c>
      <c r="DP28" s="130">
        <v>100</v>
      </c>
    </row>
    <row r="29" spans="1:196" s="70" customFormat="1" ht="33.950000000000003" customHeight="1">
      <c r="A29" s="368" t="s">
        <v>132</v>
      </c>
      <c r="B29" s="364" t="s">
        <v>129</v>
      </c>
      <c r="C29" s="19" t="s">
        <v>216</v>
      </c>
      <c r="D29" s="20" t="s">
        <v>217</v>
      </c>
      <c r="E29" s="21" t="s">
        <v>218</v>
      </c>
      <c r="F29" s="22" t="s">
        <v>269</v>
      </c>
      <c r="G29" s="23">
        <v>38688</v>
      </c>
      <c r="H29" s="24">
        <v>38692</v>
      </c>
      <c r="I29" s="19" t="s">
        <v>270</v>
      </c>
      <c r="J29" s="25" t="s">
        <v>225</v>
      </c>
      <c r="K29" s="19"/>
      <c r="L29" s="19"/>
      <c r="M29" s="236" t="s">
        <v>271</v>
      </c>
      <c r="N29" s="26">
        <v>30155</v>
      </c>
      <c r="O29" s="26">
        <v>20428</v>
      </c>
      <c r="P29" s="26">
        <v>50583</v>
      </c>
      <c r="Q29" s="26">
        <v>24261</v>
      </c>
      <c r="R29" s="26">
        <v>16830</v>
      </c>
      <c r="S29" s="27" t="s">
        <v>223</v>
      </c>
      <c r="T29" s="26">
        <v>41091</v>
      </c>
      <c r="U29" s="25">
        <v>2.7</v>
      </c>
      <c r="V29" s="26">
        <v>78</v>
      </c>
      <c r="W29" s="26">
        <v>5916</v>
      </c>
      <c r="X29" s="26">
        <v>6645</v>
      </c>
      <c r="Y29" s="28">
        <v>974</v>
      </c>
      <c r="Z29" s="29">
        <v>480</v>
      </c>
      <c r="AA29" s="29">
        <v>49.281314168377818</v>
      </c>
      <c r="AB29" s="29">
        <v>59.5</v>
      </c>
      <c r="AC29" s="29">
        <v>6.1088295687885017</v>
      </c>
      <c r="AD29" s="29">
        <v>434.5</v>
      </c>
      <c r="AE29" s="28">
        <v>1.0766594815674571</v>
      </c>
      <c r="AF29" s="25" t="s">
        <v>1657</v>
      </c>
      <c r="AG29" s="25" t="s">
        <v>272</v>
      </c>
      <c r="AH29" s="25" t="s">
        <v>256</v>
      </c>
      <c r="AI29" s="25">
        <v>553.91</v>
      </c>
      <c r="AJ29" s="28">
        <v>974</v>
      </c>
      <c r="AK29" s="25">
        <v>6189</v>
      </c>
      <c r="AL29" s="29">
        <v>2593</v>
      </c>
      <c r="AM29" s="26">
        <v>8782</v>
      </c>
      <c r="AN29" s="26">
        <v>28085.672686230246</v>
      </c>
      <c r="AO29" s="30">
        <v>93.137697516930018</v>
      </c>
      <c r="AP29" s="25">
        <v>11</v>
      </c>
      <c r="AQ29" s="25" t="s">
        <v>217</v>
      </c>
      <c r="AR29" s="25" t="s">
        <v>273</v>
      </c>
      <c r="AS29" s="26">
        <v>8782</v>
      </c>
      <c r="AT29" s="25" t="s">
        <v>226</v>
      </c>
      <c r="AU29" s="25" t="s">
        <v>226</v>
      </c>
      <c r="AV29" s="25" t="s">
        <v>226</v>
      </c>
      <c r="AW29" s="25" t="s">
        <v>217</v>
      </c>
      <c r="AX29" s="25">
        <v>14</v>
      </c>
      <c r="AY29" s="25">
        <v>47.02</v>
      </c>
      <c r="AZ29" s="30">
        <v>42.8</v>
      </c>
      <c r="BA29" s="30">
        <v>91.025095703955756</v>
      </c>
      <c r="BB29" s="25" t="s">
        <v>228</v>
      </c>
      <c r="BC29" s="25" t="s">
        <v>229</v>
      </c>
      <c r="BD29" s="25" t="s">
        <v>226</v>
      </c>
      <c r="BE29" s="25" t="s">
        <v>230</v>
      </c>
      <c r="BF29" s="25">
        <v>24</v>
      </c>
      <c r="BG29" s="25" t="s">
        <v>231</v>
      </c>
      <c r="BH29" s="25" t="s">
        <v>225</v>
      </c>
      <c r="BI29" s="25" t="s">
        <v>232</v>
      </c>
      <c r="BJ29" s="25" t="s">
        <v>233</v>
      </c>
      <c r="BK29" s="25"/>
      <c r="BL29" s="25" t="s">
        <v>133</v>
      </c>
      <c r="BM29" s="25" t="s">
        <v>234</v>
      </c>
      <c r="BN29" s="25" t="s">
        <v>235</v>
      </c>
      <c r="BO29" s="25" t="s">
        <v>217</v>
      </c>
      <c r="BP29" s="25" t="s">
        <v>236</v>
      </c>
      <c r="BQ29" s="25" t="s">
        <v>237</v>
      </c>
      <c r="BR29" s="25" t="s">
        <v>237</v>
      </c>
      <c r="BS29" s="25" t="s">
        <v>238</v>
      </c>
      <c r="BT29" s="31" t="s">
        <v>239</v>
      </c>
      <c r="BU29" s="31" t="s">
        <v>239</v>
      </c>
      <c r="BV29" s="30">
        <v>2006</v>
      </c>
      <c r="BW29" s="32">
        <v>7</v>
      </c>
      <c r="BX29" s="32"/>
      <c r="BY29" s="30">
        <v>2006</v>
      </c>
      <c r="BZ29" s="30">
        <v>2013</v>
      </c>
      <c r="CA29" s="30">
        <v>1</v>
      </c>
      <c r="CB29" s="30"/>
      <c r="CC29" s="30"/>
      <c r="CD29" s="30"/>
      <c r="CE29" s="30" t="s">
        <v>240</v>
      </c>
      <c r="CF29" s="25" t="s">
        <v>241</v>
      </c>
      <c r="CG29" s="25">
        <v>250000</v>
      </c>
      <c r="CH29" s="25"/>
      <c r="CI29" s="25">
        <v>20</v>
      </c>
      <c r="CJ29" s="25" t="s">
        <v>225</v>
      </c>
      <c r="CK29" s="25" t="s">
        <v>242</v>
      </c>
      <c r="CL29" s="25" t="s">
        <v>217</v>
      </c>
      <c r="CM29" s="25" t="s">
        <v>217</v>
      </c>
      <c r="CN29" s="25" t="s">
        <v>243</v>
      </c>
      <c r="CO29" s="25" t="s">
        <v>244</v>
      </c>
      <c r="CP29" s="25" t="s">
        <v>237</v>
      </c>
      <c r="CQ29" s="25" t="s">
        <v>245</v>
      </c>
      <c r="CR29" s="25" t="s">
        <v>217</v>
      </c>
      <c r="CS29" s="25" t="s">
        <v>244</v>
      </c>
      <c r="CT29" s="25" t="s">
        <v>246</v>
      </c>
      <c r="CU29" s="25" t="s">
        <v>247</v>
      </c>
      <c r="CV29" s="26">
        <v>50</v>
      </c>
      <c r="CW29" s="26" t="s">
        <v>242</v>
      </c>
      <c r="CX29" s="26" t="s">
        <v>225</v>
      </c>
      <c r="CY29" s="25">
        <v>0</v>
      </c>
      <c r="CZ29" s="26" t="s">
        <v>242</v>
      </c>
      <c r="DA29" s="26" t="s">
        <v>242</v>
      </c>
      <c r="DB29" s="25" t="s">
        <v>248</v>
      </c>
      <c r="DC29" s="25"/>
      <c r="DD29" s="25" t="s">
        <v>274</v>
      </c>
      <c r="DE29" s="25" t="s">
        <v>248</v>
      </c>
      <c r="DF29" s="25"/>
      <c r="DG29" s="30">
        <v>48</v>
      </c>
      <c r="DH29" s="30">
        <v>10</v>
      </c>
      <c r="DI29" s="25" t="s">
        <v>249</v>
      </c>
      <c r="DJ29" s="26">
        <v>3</v>
      </c>
      <c r="DK29" s="26">
        <v>5.0420168067226889</v>
      </c>
      <c r="DL29" s="25" t="s">
        <v>258</v>
      </c>
      <c r="DM29" s="25" t="s">
        <v>275</v>
      </c>
      <c r="DN29" s="26">
        <v>9</v>
      </c>
      <c r="DO29" s="26">
        <v>46</v>
      </c>
      <c r="DP29" s="33">
        <v>19.565217391304348</v>
      </c>
    </row>
    <row r="30" spans="1:196" ht="33.950000000000003" customHeight="1">
      <c r="A30" s="369"/>
      <c r="B30" s="365"/>
      <c r="C30" s="35" t="s">
        <v>260</v>
      </c>
      <c r="D30" s="120" t="s">
        <v>217</v>
      </c>
      <c r="E30" s="121" t="s">
        <v>218</v>
      </c>
      <c r="F30" s="122" t="s">
        <v>269</v>
      </c>
      <c r="G30" s="123">
        <v>38688</v>
      </c>
      <c r="H30" s="124">
        <v>38692</v>
      </c>
      <c r="I30" s="125" t="s">
        <v>270</v>
      </c>
      <c r="J30" s="55" t="s">
        <v>1050</v>
      </c>
      <c r="K30" s="125" t="s">
        <v>765</v>
      </c>
      <c r="L30" s="125" t="s">
        <v>292</v>
      </c>
      <c r="M30" s="182" t="s">
        <v>1048</v>
      </c>
      <c r="N30" s="126">
        <v>31685</v>
      </c>
      <c r="O30" s="126">
        <v>21321</v>
      </c>
      <c r="P30" s="126">
        <v>53006</v>
      </c>
      <c r="Q30" s="126">
        <v>27763</v>
      </c>
      <c r="R30" s="146">
        <v>19260</v>
      </c>
      <c r="S30" s="127" t="s">
        <v>223</v>
      </c>
      <c r="T30" s="126">
        <f>+Q30+R30</f>
        <v>47023</v>
      </c>
      <c r="U30" s="55">
        <v>2.7</v>
      </c>
      <c r="V30" s="126">
        <v>78</v>
      </c>
      <c r="W30" s="126">
        <v>5916</v>
      </c>
      <c r="X30" s="126">
        <v>6645</v>
      </c>
      <c r="Y30" s="128">
        <v>400.41</v>
      </c>
      <c r="Z30" s="129">
        <f>+Y30*0.454</f>
        <v>181.78614000000002</v>
      </c>
      <c r="AA30" s="129">
        <v>45.4</v>
      </c>
      <c r="AB30" s="129">
        <f>+Y30*0.315</f>
        <v>126.12915000000001</v>
      </c>
      <c r="AC30" s="129">
        <v>31.5</v>
      </c>
      <c r="AD30" s="129">
        <f>+Y30-Z30-AB30</f>
        <v>92.494709999999998</v>
      </c>
      <c r="AE30" s="128">
        <v>0.35</v>
      </c>
      <c r="AF30" s="55" t="s">
        <v>1657</v>
      </c>
      <c r="AG30" s="55" t="s">
        <v>272</v>
      </c>
      <c r="AH30" s="55" t="s">
        <v>256</v>
      </c>
      <c r="AI30" s="128">
        <v>329.64000000000004</v>
      </c>
      <c r="AJ30" s="128">
        <f>+AI30</f>
        <v>329.64000000000004</v>
      </c>
      <c r="AK30" s="55">
        <v>6189</v>
      </c>
      <c r="AL30" s="129">
        <v>2593</v>
      </c>
      <c r="AM30" s="126">
        <v>8782</v>
      </c>
      <c r="AN30" s="126">
        <f>+Q30</f>
        <v>27763</v>
      </c>
      <c r="AO30" s="50">
        <v>100</v>
      </c>
      <c r="AP30" s="55">
        <v>11</v>
      </c>
      <c r="AQ30" s="55" t="s">
        <v>226</v>
      </c>
      <c r="AR30" s="55" t="s">
        <v>1664</v>
      </c>
      <c r="AS30" s="126">
        <v>8782</v>
      </c>
      <c r="AT30" s="55" t="s">
        <v>217</v>
      </c>
      <c r="AU30" s="55" t="s">
        <v>217</v>
      </c>
      <c r="AV30" s="55" t="s">
        <v>217</v>
      </c>
      <c r="AW30" s="55" t="s">
        <v>226</v>
      </c>
      <c r="AX30" s="55">
        <v>14</v>
      </c>
      <c r="AY30" s="55">
        <v>47.02</v>
      </c>
      <c r="AZ30" s="50">
        <v>43</v>
      </c>
      <c r="BA30" s="50">
        <v>100</v>
      </c>
      <c r="BB30" s="55" t="s">
        <v>228</v>
      </c>
      <c r="BC30" s="55" t="s">
        <v>229</v>
      </c>
      <c r="BD30" s="55" t="s">
        <v>226</v>
      </c>
      <c r="BE30" s="55" t="s">
        <v>230</v>
      </c>
      <c r="BF30" s="55">
        <v>24</v>
      </c>
      <c r="BG30" s="55" t="s">
        <v>231</v>
      </c>
      <c r="BH30" s="55" t="s">
        <v>225</v>
      </c>
      <c r="BI30" s="55" t="s">
        <v>232</v>
      </c>
      <c r="BJ30" s="55" t="s">
        <v>233</v>
      </c>
      <c r="BK30" s="55"/>
      <c r="BL30" s="55" t="s">
        <v>133</v>
      </c>
      <c r="BM30" s="55" t="s">
        <v>234</v>
      </c>
      <c r="BN30" s="55" t="s">
        <v>235</v>
      </c>
      <c r="BO30" s="55" t="s">
        <v>217</v>
      </c>
      <c r="BP30" s="55" t="s">
        <v>1045</v>
      </c>
      <c r="BQ30" s="55" t="s">
        <v>237</v>
      </c>
      <c r="BR30" s="55" t="s">
        <v>237</v>
      </c>
      <c r="BS30" s="55" t="s">
        <v>1046</v>
      </c>
      <c r="BT30" s="86" t="s">
        <v>1047</v>
      </c>
      <c r="BU30" s="86"/>
      <c r="BV30" s="50">
        <v>2006</v>
      </c>
      <c r="BW30" s="51">
        <v>7</v>
      </c>
      <c r="BX30" s="51"/>
      <c r="BY30" s="50">
        <v>2006</v>
      </c>
      <c r="BZ30" s="50">
        <v>2013</v>
      </c>
      <c r="CA30" s="50"/>
      <c r="CB30" s="50">
        <v>0</v>
      </c>
      <c r="CC30" s="50" t="s">
        <v>227</v>
      </c>
      <c r="CD30" s="50"/>
      <c r="CE30" s="50"/>
      <c r="CF30" s="55" t="s">
        <v>241</v>
      </c>
      <c r="CG30" s="55">
        <v>250000</v>
      </c>
      <c r="CH30" s="55"/>
      <c r="CI30" s="55"/>
      <c r="CJ30" s="55" t="s">
        <v>225</v>
      </c>
      <c r="CK30" s="55" t="s">
        <v>242</v>
      </c>
      <c r="CL30" s="55" t="s">
        <v>217</v>
      </c>
      <c r="CM30" s="55" t="s">
        <v>217</v>
      </c>
      <c r="CN30" s="55" t="s">
        <v>243</v>
      </c>
      <c r="CO30" s="55" t="s">
        <v>244</v>
      </c>
      <c r="CP30" s="55" t="s">
        <v>237</v>
      </c>
      <c r="CQ30" s="55" t="s">
        <v>245</v>
      </c>
      <c r="CR30" s="55" t="s">
        <v>217</v>
      </c>
      <c r="CS30" s="55" t="s">
        <v>244</v>
      </c>
      <c r="CT30" s="55" t="s">
        <v>246</v>
      </c>
      <c r="CU30" s="55" t="s">
        <v>247</v>
      </c>
      <c r="CV30" s="126">
        <v>50000</v>
      </c>
      <c r="CW30" s="126" t="s">
        <v>242</v>
      </c>
      <c r="CX30" s="126" t="s">
        <v>237</v>
      </c>
      <c r="CY30" s="55">
        <v>4</v>
      </c>
      <c r="CZ30" s="126"/>
      <c r="DA30" s="126"/>
      <c r="DB30" s="55" t="s">
        <v>459</v>
      </c>
      <c r="DC30" s="55" t="s">
        <v>227</v>
      </c>
      <c r="DD30" s="55" t="s">
        <v>274</v>
      </c>
      <c r="DE30" s="55" t="s">
        <v>249</v>
      </c>
      <c r="DF30" s="55">
        <v>70.77</v>
      </c>
      <c r="DG30" s="50">
        <v>0</v>
      </c>
      <c r="DH30" s="50">
        <v>0</v>
      </c>
      <c r="DI30" s="55" t="s">
        <v>249</v>
      </c>
      <c r="DJ30" s="126">
        <v>70.77</v>
      </c>
      <c r="DK30" s="126">
        <f>+DJ30/Z30*100</f>
        <v>38.930360697465709</v>
      </c>
      <c r="DL30" s="55" t="s">
        <v>1662</v>
      </c>
      <c r="DM30" s="55" t="s">
        <v>1049</v>
      </c>
      <c r="DN30" s="126">
        <v>9</v>
      </c>
      <c r="DO30" s="126">
        <v>9</v>
      </c>
      <c r="DP30" s="130">
        <v>100</v>
      </c>
    </row>
    <row r="31" spans="1:196" s="70" customFormat="1" ht="33.950000000000003" customHeight="1">
      <c r="A31" s="368" t="s">
        <v>133</v>
      </c>
      <c r="B31" s="364" t="s">
        <v>129</v>
      </c>
      <c r="C31" s="19" t="s">
        <v>216</v>
      </c>
      <c r="D31" s="20" t="s">
        <v>217</v>
      </c>
      <c r="E31" s="21" t="s">
        <v>276</v>
      </c>
      <c r="F31" s="22" t="s">
        <v>277</v>
      </c>
      <c r="G31" s="23">
        <v>40480</v>
      </c>
      <c r="H31" s="24">
        <v>38800</v>
      </c>
      <c r="I31" s="19">
        <v>1217777</v>
      </c>
      <c r="J31" s="25" t="s">
        <v>226</v>
      </c>
      <c r="K31" s="19"/>
      <c r="L31" s="19"/>
      <c r="M31" s="236" t="s">
        <v>278</v>
      </c>
      <c r="N31" s="26">
        <v>2361134</v>
      </c>
      <c r="O31" s="26">
        <v>31877</v>
      </c>
      <c r="P31" s="26">
        <v>2393011</v>
      </c>
      <c r="Q31" s="26">
        <v>2187356</v>
      </c>
      <c r="R31" s="26">
        <v>36304</v>
      </c>
      <c r="S31" s="27" t="s">
        <v>279</v>
      </c>
      <c r="T31" s="26">
        <v>2223660</v>
      </c>
      <c r="U31" s="25">
        <v>101.2</v>
      </c>
      <c r="V31" s="26">
        <v>382</v>
      </c>
      <c r="W31" s="26">
        <v>561632</v>
      </c>
      <c r="X31" s="26">
        <v>601936</v>
      </c>
      <c r="Y31" s="28">
        <v>39411</v>
      </c>
      <c r="Z31" s="29">
        <v>21187</v>
      </c>
      <c r="AA31" s="29">
        <v>53.759102788561577</v>
      </c>
      <c r="AB31" s="29">
        <v>5986</v>
      </c>
      <c r="AC31" s="29">
        <v>15.188652914161022</v>
      </c>
      <c r="AD31" s="29">
        <v>12238</v>
      </c>
      <c r="AE31" s="28">
        <v>0.55638519457176083</v>
      </c>
      <c r="AF31" s="25" t="s">
        <v>1657</v>
      </c>
      <c r="AG31" s="25" t="s">
        <v>1665</v>
      </c>
      <c r="AH31" s="25" t="s">
        <v>280</v>
      </c>
      <c r="AI31" s="26">
        <v>37618</v>
      </c>
      <c r="AJ31" s="28">
        <v>39349.199999999997</v>
      </c>
      <c r="AK31" s="25">
        <v>601936</v>
      </c>
      <c r="AL31" s="29" t="s">
        <v>227</v>
      </c>
      <c r="AM31" s="26" t="s">
        <v>227</v>
      </c>
      <c r="AN31" s="26">
        <v>2361134</v>
      </c>
      <c r="AO31" s="30">
        <v>100</v>
      </c>
      <c r="AP31" s="25">
        <v>554</v>
      </c>
      <c r="AQ31" s="25" t="s">
        <v>225</v>
      </c>
      <c r="AR31" s="25" t="s">
        <v>281</v>
      </c>
      <c r="AS31" s="26">
        <v>603282</v>
      </c>
      <c r="AT31" s="25" t="s">
        <v>226</v>
      </c>
      <c r="AU31" s="25" t="s">
        <v>226</v>
      </c>
      <c r="AV31" s="25" t="s">
        <v>226</v>
      </c>
      <c r="AW31" s="25" t="s">
        <v>282</v>
      </c>
      <c r="AX31" s="25">
        <v>1116</v>
      </c>
      <c r="AY31" s="25">
        <v>2300</v>
      </c>
      <c r="AZ31" s="30">
        <v>2287</v>
      </c>
      <c r="BA31" s="30">
        <v>99.434782608695656</v>
      </c>
      <c r="BB31" s="25" t="s">
        <v>228</v>
      </c>
      <c r="BC31" s="25" t="s">
        <v>229</v>
      </c>
      <c r="BD31" s="25" t="s">
        <v>226</v>
      </c>
      <c r="BE31" s="25" t="s">
        <v>230</v>
      </c>
      <c r="BF31" s="25">
        <v>54</v>
      </c>
      <c r="BG31" s="25" t="s">
        <v>231</v>
      </c>
      <c r="BH31" s="25" t="s">
        <v>225</v>
      </c>
      <c r="BI31" s="25" t="s">
        <v>232</v>
      </c>
      <c r="BJ31" s="25" t="s">
        <v>233</v>
      </c>
      <c r="BK31" s="25"/>
      <c r="BL31" s="25" t="s">
        <v>133</v>
      </c>
      <c r="BM31" s="25" t="s">
        <v>234</v>
      </c>
      <c r="BN31" s="25" t="s">
        <v>235</v>
      </c>
      <c r="BO31" s="25" t="s">
        <v>217</v>
      </c>
      <c r="BP31" s="25" t="s">
        <v>236</v>
      </c>
      <c r="BQ31" s="25" t="s">
        <v>237</v>
      </c>
      <c r="BR31" s="25" t="s">
        <v>237</v>
      </c>
      <c r="BS31" s="25" t="s">
        <v>238</v>
      </c>
      <c r="BT31" s="31" t="s">
        <v>239</v>
      </c>
      <c r="BU31" s="31" t="s">
        <v>239</v>
      </c>
      <c r="BV31" s="30">
        <v>2006</v>
      </c>
      <c r="BW31" s="32">
        <v>7</v>
      </c>
      <c r="BX31" s="32"/>
      <c r="BY31" s="30">
        <v>2006</v>
      </c>
      <c r="BZ31" s="30">
        <v>2013</v>
      </c>
      <c r="CA31" s="30">
        <v>1</v>
      </c>
      <c r="CB31" s="30"/>
      <c r="CC31" s="30" t="s">
        <v>283</v>
      </c>
      <c r="CD31" s="30" t="s">
        <v>284</v>
      </c>
      <c r="CE31" s="30" t="s">
        <v>240</v>
      </c>
      <c r="CF31" s="25" t="s">
        <v>241</v>
      </c>
      <c r="CG31" s="25">
        <v>250000</v>
      </c>
      <c r="CH31" s="25"/>
      <c r="CI31" s="25">
        <v>20</v>
      </c>
      <c r="CJ31" s="25" t="s">
        <v>225</v>
      </c>
      <c r="CK31" s="25" t="s">
        <v>242</v>
      </c>
      <c r="CL31" s="25" t="s">
        <v>217</v>
      </c>
      <c r="CM31" s="25" t="s">
        <v>217</v>
      </c>
      <c r="CN31" s="25" t="s">
        <v>243</v>
      </c>
      <c r="CO31" s="25" t="s">
        <v>244</v>
      </c>
      <c r="CP31" s="25" t="s">
        <v>237</v>
      </c>
      <c r="CQ31" s="25" t="s">
        <v>245</v>
      </c>
      <c r="CR31" s="25" t="s">
        <v>217</v>
      </c>
      <c r="CS31" s="25" t="s">
        <v>244</v>
      </c>
      <c r="CT31" s="25" t="s">
        <v>246</v>
      </c>
      <c r="CU31" s="25" t="s">
        <v>247</v>
      </c>
      <c r="CV31" s="26">
        <v>50</v>
      </c>
      <c r="CW31" s="26" t="s">
        <v>242</v>
      </c>
      <c r="CX31" s="26" t="s">
        <v>237</v>
      </c>
      <c r="CY31" s="25">
        <v>15</v>
      </c>
      <c r="CZ31" s="26" t="s">
        <v>225</v>
      </c>
      <c r="DA31" s="26" t="s">
        <v>225</v>
      </c>
      <c r="DB31" s="25" t="s">
        <v>285</v>
      </c>
      <c r="DC31" s="25" t="s">
        <v>286</v>
      </c>
      <c r="DD31" s="25" t="s">
        <v>287</v>
      </c>
      <c r="DE31" s="25" t="s">
        <v>288</v>
      </c>
      <c r="DF31" s="25">
        <v>61.8</v>
      </c>
      <c r="DG31" s="30">
        <v>40.4</v>
      </c>
      <c r="DH31" s="30">
        <v>0.19068296596969839</v>
      </c>
      <c r="DI31" s="25" t="s">
        <v>289</v>
      </c>
      <c r="DJ31" s="26">
        <v>21.4</v>
      </c>
      <c r="DK31" s="26">
        <v>0.3575008352823254</v>
      </c>
      <c r="DL31" s="25" t="s">
        <v>258</v>
      </c>
      <c r="DM31" s="25" t="s">
        <v>290</v>
      </c>
      <c r="DN31" s="26">
        <v>1639</v>
      </c>
      <c r="DO31" s="26">
        <v>5307</v>
      </c>
      <c r="DP31" s="33">
        <v>30.883738458639531</v>
      </c>
    </row>
    <row r="32" spans="1:196" s="237" customFormat="1" ht="50.25" customHeight="1">
      <c r="A32" s="369"/>
      <c r="B32" s="365"/>
      <c r="C32" s="35" t="s">
        <v>260</v>
      </c>
      <c r="D32" s="184" t="s">
        <v>217</v>
      </c>
      <c r="E32" s="184" t="s">
        <v>276</v>
      </c>
      <c r="F32" s="184" t="s">
        <v>277</v>
      </c>
      <c r="G32" s="184">
        <v>40480</v>
      </c>
      <c r="H32" s="184">
        <v>38800</v>
      </c>
      <c r="I32" s="184">
        <v>1217777</v>
      </c>
      <c r="J32" s="184" t="s">
        <v>226</v>
      </c>
      <c r="K32" s="184"/>
      <c r="L32" s="184"/>
      <c r="M32" s="184" t="s">
        <v>292</v>
      </c>
      <c r="N32" s="126">
        <v>2281085</v>
      </c>
      <c r="O32" s="126">
        <v>35768</v>
      </c>
      <c r="P32" s="126">
        <v>2316853</v>
      </c>
      <c r="Q32" s="132">
        <v>2214494</v>
      </c>
      <c r="R32" s="307">
        <v>36407</v>
      </c>
      <c r="S32" s="133" t="s">
        <v>279</v>
      </c>
      <c r="T32" s="132" t="s">
        <v>1051</v>
      </c>
      <c r="U32" s="55" t="s">
        <v>1052</v>
      </c>
      <c r="V32" s="126" t="s">
        <v>292</v>
      </c>
      <c r="W32" s="126">
        <v>641144</v>
      </c>
      <c r="X32" s="132">
        <v>43623</v>
      </c>
      <c r="Y32" s="127">
        <v>45931.040000000001</v>
      </c>
      <c r="Z32" s="127">
        <v>27191.17</v>
      </c>
      <c r="AA32" s="129">
        <v>59.24</v>
      </c>
      <c r="AB32" s="127">
        <v>7280.06</v>
      </c>
      <c r="AC32" s="129" t="s">
        <v>1666</v>
      </c>
      <c r="AD32" s="127">
        <v>11459.81</v>
      </c>
      <c r="AE32" s="128">
        <v>0.69</v>
      </c>
      <c r="AF32" s="55" t="s">
        <v>1657</v>
      </c>
      <c r="AG32" s="55" t="s">
        <v>1665</v>
      </c>
      <c r="AH32" s="55" t="s">
        <v>1053</v>
      </c>
      <c r="AI32" s="127">
        <v>44889.99</v>
      </c>
      <c r="AJ32" s="128">
        <f>+AI32</f>
        <v>44889.99</v>
      </c>
      <c r="AK32" s="55" t="s">
        <v>292</v>
      </c>
      <c r="AL32" s="129" t="s">
        <v>292</v>
      </c>
      <c r="AM32" s="126" t="s">
        <v>292</v>
      </c>
      <c r="AN32" s="126">
        <f>+Q32*0.995</f>
        <v>2203421.5299999998</v>
      </c>
      <c r="AO32" s="50" t="s">
        <v>1056</v>
      </c>
      <c r="AP32" s="55">
        <v>735</v>
      </c>
      <c r="AQ32" s="55" t="s">
        <v>292</v>
      </c>
      <c r="AR32" s="55" t="s">
        <v>281</v>
      </c>
      <c r="AS32" s="126">
        <v>687725</v>
      </c>
      <c r="AT32" s="55" t="s">
        <v>226</v>
      </c>
      <c r="AU32" s="55" t="s">
        <v>226</v>
      </c>
      <c r="AV32" s="55" t="s">
        <v>226</v>
      </c>
      <c r="AW32" s="55" t="s">
        <v>282</v>
      </c>
      <c r="AX32" s="55">
        <v>1449</v>
      </c>
      <c r="AY32" s="55">
        <v>2500</v>
      </c>
      <c r="AZ32" s="50">
        <v>2142</v>
      </c>
      <c r="BA32" s="50" t="s">
        <v>1057</v>
      </c>
      <c r="BB32" s="55" t="s">
        <v>228</v>
      </c>
      <c r="BC32" s="55" t="s">
        <v>229</v>
      </c>
      <c r="BD32" s="55" t="s">
        <v>226</v>
      </c>
      <c r="BE32" s="55" t="s">
        <v>230</v>
      </c>
      <c r="BF32" s="55">
        <v>57</v>
      </c>
      <c r="BG32" s="55" t="s">
        <v>231</v>
      </c>
      <c r="BH32" s="55" t="s">
        <v>292</v>
      </c>
      <c r="BI32" s="55" t="s">
        <v>1061</v>
      </c>
      <c r="BJ32" s="55" t="s">
        <v>1060</v>
      </c>
      <c r="BK32" s="55">
        <v>1100</v>
      </c>
      <c r="BL32" s="55" t="s">
        <v>133</v>
      </c>
      <c r="BM32" s="55" t="s">
        <v>234</v>
      </c>
      <c r="BN32" s="55" t="s">
        <v>235</v>
      </c>
      <c r="BO32" s="55" t="s">
        <v>217</v>
      </c>
      <c r="BP32" s="55" t="s">
        <v>1054</v>
      </c>
      <c r="BQ32" s="55" t="s">
        <v>237</v>
      </c>
      <c r="BR32" s="55" t="s">
        <v>237</v>
      </c>
      <c r="BS32" s="55" t="s">
        <v>1046</v>
      </c>
      <c r="BT32" s="86" t="s">
        <v>1047</v>
      </c>
      <c r="BU32" s="86" t="s">
        <v>1047</v>
      </c>
      <c r="BV32" s="50">
        <v>2003</v>
      </c>
      <c r="BW32" s="51">
        <v>14</v>
      </c>
      <c r="BX32" s="126" t="s">
        <v>1058</v>
      </c>
      <c r="BY32" s="50">
        <v>2006</v>
      </c>
      <c r="BZ32" s="50">
        <v>2013</v>
      </c>
      <c r="CA32" s="50">
        <v>1</v>
      </c>
      <c r="CB32" s="50">
        <v>0</v>
      </c>
      <c r="CC32" s="50" t="s">
        <v>1059</v>
      </c>
      <c r="CD32" s="50" t="s">
        <v>284</v>
      </c>
      <c r="CE32" s="50" t="s">
        <v>1055</v>
      </c>
      <c r="CF32" s="55" t="s">
        <v>241</v>
      </c>
      <c r="CG32" s="55">
        <v>3540000</v>
      </c>
      <c r="CH32" s="55" t="s">
        <v>292</v>
      </c>
      <c r="CI32" s="55" t="s">
        <v>292</v>
      </c>
      <c r="CJ32" s="55" t="s">
        <v>292</v>
      </c>
      <c r="CK32" s="55" t="s">
        <v>242</v>
      </c>
      <c r="CL32" s="55" t="s">
        <v>217</v>
      </c>
      <c r="CM32" s="55" t="s">
        <v>217</v>
      </c>
      <c r="CN32" s="55" t="s">
        <v>243</v>
      </c>
      <c r="CO32" s="55" t="s">
        <v>244</v>
      </c>
      <c r="CP32" s="55" t="s">
        <v>237</v>
      </c>
      <c r="CQ32" s="55" t="s">
        <v>245</v>
      </c>
      <c r="CR32" s="55" t="s">
        <v>217</v>
      </c>
      <c r="CS32" s="55" t="s">
        <v>244</v>
      </c>
      <c r="CT32" s="55" t="s">
        <v>246</v>
      </c>
      <c r="CU32" s="55" t="s">
        <v>247</v>
      </c>
      <c r="CV32" s="126">
        <v>0</v>
      </c>
      <c r="CW32" s="126">
        <v>15000</v>
      </c>
      <c r="CX32" s="126" t="s">
        <v>237</v>
      </c>
      <c r="CY32" s="55">
        <v>19</v>
      </c>
      <c r="CZ32" s="126" t="s">
        <v>292</v>
      </c>
      <c r="DA32" s="126" t="s">
        <v>292</v>
      </c>
      <c r="DB32" s="55" t="s">
        <v>285</v>
      </c>
      <c r="DC32" s="55" t="s">
        <v>286</v>
      </c>
      <c r="DD32" s="55" t="s">
        <v>287</v>
      </c>
      <c r="DE32" s="55" t="s">
        <v>288</v>
      </c>
      <c r="DF32" s="299">
        <v>6568.14</v>
      </c>
      <c r="DG32" s="297">
        <v>0</v>
      </c>
      <c r="DH32" s="297">
        <v>0</v>
      </c>
      <c r="DI32" s="296" t="s">
        <v>289</v>
      </c>
      <c r="DJ32" s="300">
        <f>+DF32</f>
        <v>6568.14</v>
      </c>
      <c r="DK32" s="301">
        <f>+DJ32/AB32*100</f>
        <v>90.220959717364963</v>
      </c>
      <c r="DL32" s="55" t="s">
        <v>258</v>
      </c>
      <c r="DM32" s="55">
        <v>16</v>
      </c>
      <c r="DN32" s="126">
        <v>1621</v>
      </c>
      <c r="DO32" s="126">
        <v>3688</v>
      </c>
      <c r="DP32" s="130">
        <v>42</v>
      </c>
    </row>
    <row r="33" spans="1:120" s="84" customFormat="1" ht="33.950000000000003" customHeight="1">
      <c r="A33" s="360" t="s">
        <v>145</v>
      </c>
      <c r="B33" s="362" t="s">
        <v>146</v>
      </c>
      <c r="C33" s="217" t="s">
        <v>216</v>
      </c>
      <c r="D33" s="72" t="s">
        <v>217</v>
      </c>
      <c r="E33" s="217" t="s">
        <v>276</v>
      </c>
      <c r="F33" s="73">
        <v>25</v>
      </c>
      <c r="G33" s="74">
        <v>38624</v>
      </c>
      <c r="H33" s="75">
        <v>38684</v>
      </c>
      <c r="I33" s="217" t="s">
        <v>378</v>
      </c>
      <c r="J33" s="217"/>
      <c r="K33" s="217"/>
      <c r="L33" s="217"/>
      <c r="M33" s="238" t="s">
        <v>379</v>
      </c>
      <c r="N33" s="76">
        <v>2833</v>
      </c>
      <c r="O33" s="76">
        <v>2577</v>
      </c>
      <c r="P33" s="76">
        <v>5410</v>
      </c>
      <c r="Q33" s="76">
        <v>3034</v>
      </c>
      <c r="R33" s="76">
        <v>4553</v>
      </c>
      <c r="S33" s="77" t="s">
        <v>279</v>
      </c>
      <c r="T33" s="76">
        <v>7587</v>
      </c>
      <c r="U33" s="78">
        <v>0.9</v>
      </c>
      <c r="V33" s="76">
        <v>86</v>
      </c>
      <c r="W33" s="76">
        <v>837</v>
      </c>
      <c r="X33" s="76">
        <v>932</v>
      </c>
      <c r="Y33" s="79">
        <v>11.899999999999999</v>
      </c>
      <c r="Z33" s="80">
        <v>3.5</v>
      </c>
      <c r="AA33" s="80">
        <v>29.411764705882355</v>
      </c>
      <c r="AB33" s="80">
        <v>1.1000000000000001</v>
      </c>
      <c r="AC33" s="80">
        <v>9.2436974789915993</v>
      </c>
      <c r="AD33" s="80">
        <v>7.2999999999999989</v>
      </c>
      <c r="AE33" s="79">
        <v>0.14001647252617955</v>
      </c>
      <c r="AF33" s="78" t="s">
        <v>307</v>
      </c>
      <c r="AG33" s="78" t="s">
        <v>294</v>
      </c>
      <c r="AH33" s="78" t="s">
        <v>309</v>
      </c>
      <c r="AI33" s="78">
        <v>21.54</v>
      </c>
      <c r="AJ33" s="79">
        <v>7.3999999999999986</v>
      </c>
      <c r="AK33" s="78">
        <v>765</v>
      </c>
      <c r="AL33" s="80">
        <v>0</v>
      </c>
      <c r="AM33" s="76">
        <v>765</v>
      </c>
      <c r="AN33" s="76">
        <v>2325.3701716738196</v>
      </c>
      <c r="AO33" s="81">
        <v>82.081545064377679</v>
      </c>
      <c r="AP33" s="78">
        <v>5</v>
      </c>
      <c r="AQ33" s="78" t="s">
        <v>217</v>
      </c>
      <c r="AR33" s="78"/>
      <c r="AS33" s="76">
        <v>765</v>
      </c>
      <c r="AT33" s="78" t="s">
        <v>292</v>
      </c>
      <c r="AU33" s="78" t="s">
        <v>292</v>
      </c>
      <c r="AV33" s="78" t="s">
        <v>292</v>
      </c>
      <c r="AW33" s="78" t="s">
        <v>292</v>
      </c>
      <c r="AX33" s="78">
        <v>6</v>
      </c>
      <c r="AY33" s="78">
        <v>5.6</v>
      </c>
      <c r="AZ33" s="81">
        <v>1.1000000000000001</v>
      </c>
      <c r="BA33" s="81">
        <v>19.642857142857146</v>
      </c>
      <c r="BB33" s="78" t="s">
        <v>228</v>
      </c>
      <c r="BC33" s="78" t="s">
        <v>380</v>
      </c>
      <c r="BD33" s="78" t="s">
        <v>226</v>
      </c>
      <c r="BE33" s="78" t="s">
        <v>381</v>
      </c>
      <c r="BF33" s="78">
        <v>1.6</v>
      </c>
      <c r="BG33" s="78" t="s">
        <v>145</v>
      </c>
      <c r="BH33" s="78" t="s">
        <v>217</v>
      </c>
      <c r="BI33" s="78" t="s">
        <v>382</v>
      </c>
      <c r="BJ33" s="78" t="s">
        <v>383</v>
      </c>
      <c r="BK33" s="78"/>
      <c r="BL33" s="78" t="s">
        <v>10</v>
      </c>
      <c r="BM33" s="78" t="s">
        <v>234</v>
      </c>
      <c r="BN33" s="78" t="s">
        <v>235</v>
      </c>
      <c r="BO33" s="78" t="s">
        <v>217</v>
      </c>
      <c r="BP33" s="78" t="s">
        <v>384</v>
      </c>
      <c r="BQ33" s="78" t="s">
        <v>237</v>
      </c>
      <c r="BR33" s="78" t="s">
        <v>237</v>
      </c>
      <c r="BS33" s="78" t="s">
        <v>385</v>
      </c>
      <c r="BT33" s="82">
        <v>37771</v>
      </c>
      <c r="BU33" s="82">
        <v>40310</v>
      </c>
      <c r="BV33" s="81">
        <v>2010</v>
      </c>
      <c r="BW33" s="216">
        <v>4</v>
      </c>
      <c r="BX33" s="216"/>
      <c r="BY33" s="81">
        <v>2010</v>
      </c>
      <c r="BZ33" s="81">
        <v>2014</v>
      </c>
      <c r="CA33" s="81">
        <v>1</v>
      </c>
      <c r="CB33" s="81"/>
      <c r="CC33" s="81"/>
      <c r="CD33" s="81" t="s">
        <v>386</v>
      </c>
      <c r="CE33" s="81" t="s">
        <v>386</v>
      </c>
      <c r="CF33" s="78" t="s">
        <v>241</v>
      </c>
      <c r="CG33" s="78">
        <v>1068</v>
      </c>
      <c r="CH33" s="78">
        <v>888</v>
      </c>
      <c r="CI33" s="78">
        <v>180</v>
      </c>
      <c r="CJ33" s="78" t="s">
        <v>225</v>
      </c>
      <c r="CK33" s="78" t="s">
        <v>242</v>
      </c>
      <c r="CL33" s="78" t="s">
        <v>217</v>
      </c>
      <c r="CM33" s="78" t="s">
        <v>217</v>
      </c>
      <c r="CN33" s="78" t="s">
        <v>387</v>
      </c>
      <c r="CO33" s="78" t="s">
        <v>244</v>
      </c>
      <c r="CP33" s="78" t="s">
        <v>237</v>
      </c>
      <c r="CQ33" s="78" t="s">
        <v>320</v>
      </c>
      <c r="CR33" s="78" t="s">
        <v>217</v>
      </c>
      <c r="CS33" s="78" t="s">
        <v>244</v>
      </c>
      <c r="CT33" s="78" t="s">
        <v>246</v>
      </c>
      <c r="CU33" s="78" t="s">
        <v>321</v>
      </c>
      <c r="CV33" s="76">
        <v>350</v>
      </c>
      <c r="CW33" s="76">
        <v>700</v>
      </c>
      <c r="CX33" s="78" t="s">
        <v>237</v>
      </c>
      <c r="CY33" s="78">
        <v>1</v>
      </c>
      <c r="CZ33" s="78" t="s">
        <v>225</v>
      </c>
      <c r="DA33" s="78" t="s">
        <v>225</v>
      </c>
      <c r="DB33" s="78" t="s">
        <v>388</v>
      </c>
      <c r="DC33" s="78" t="s">
        <v>389</v>
      </c>
      <c r="DD33" s="78" t="s">
        <v>390</v>
      </c>
      <c r="DE33" s="78"/>
      <c r="DF33" s="76">
        <v>4.5</v>
      </c>
      <c r="DG33" s="81">
        <v>3.5</v>
      </c>
      <c r="DH33" s="81">
        <v>100</v>
      </c>
      <c r="DI33" s="78" t="s">
        <v>289</v>
      </c>
      <c r="DJ33" s="76">
        <v>1</v>
      </c>
      <c r="DK33" s="76">
        <v>90.909090909090907</v>
      </c>
      <c r="DL33" s="78" t="s">
        <v>391</v>
      </c>
      <c r="DM33" s="78" t="s">
        <v>392</v>
      </c>
      <c r="DN33" s="76">
        <v>0</v>
      </c>
      <c r="DO33" s="76"/>
      <c r="DP33" s="83">
        <v>0</v>
      </c>
    </row>
    <row r="34" spans="1:120" ht="33.950000000000003" customHeight="1">
      <c r="A34" s="361"/>
      <c r="B34" s="363"/>
      <c r="C34" s="35" t="s">
        <v>260</v>
      </c>
      <c r="D34" s="120" t="s">
        <v>217</v>
      </c>
      <c r="E34" s="121" t="s">
        <v>276</v>
      </c>
      <c r="F34" s="122" t="s">
        <v>242</v>
      </c>
      <c r="G34" s="123" t="s">
        <v>242</v>
      </c>
      <c r="H34" s="124">
        <v>41628</v>
      </c>
      <c r="I34" s="125" t="s">
        <v>1100</v>
      </c>
      <c r="J34" s="55" t="s">
        <v>217</v>
      </c>
      <c r="K34" s="125" t="s">
        <v>242</v>
      </c>
      <c r="L34" s="125" t="s">
        <v>242</v>
      </c>
      <c r="M34" s="182" t="s">
        <v>379</v>
      </c>
      <c r="N34" s="126">
        <v>2919</v>
      </c>
      <c r="O34" s="126">
        <v>2451</v>
      </c>
      <c r="P34" s="126">
        <v>5370</v>
      </c>
      <c r="Q34" s="126">
        <v>2873</v>
      </c>
      <c r="R34" s="146">
        <v>4454</v>
      </c>
      <c r="S34" s="127" t="s">
        <v>1101</v>
      </c>
      <c r="T34" s="126">
        <v>7327</v>
      </c>
      <c r="U34" s="55">
        <v>1.93</v>
      </c>
      <c r="V34" s="126">
        <v>86</v>
      </c>
      <c r="W34" s="126">
        <v>866</v>
      </c>
      <c r="X34" s="126">
        <v>932</v>
      </c>
      <c r="Y34" s="128">
        <v>36.82</v>
      </c>
      <c r="Z34" s="129">
        <v>19.04</v>
      </c>
      <c r="AA34" s="137">
        <f>+Z34/Y34</f>
        <v>0.5171102661596958</v>
      </c>
      <c r="AB34" s="129">
        <v>11.75</v>
      </c>
      <c r="AC34" s="137">
        <f>+AB34/Y34</f>
        <v>0.31912004345464423</v>
      </c>
      <c r="AD34" s="129">
        <v>6.02</v>
      </c>
      <c r="AE34" s="128" t="s">
        <v>1673</v>
      </c>
      <c r="AF34" s="55" t="s">
        <v>1657</v>
      </c>
      <c r="AG34" s="55" t="s">
        <v>1674</v>
      </c>
      <c r="AH34" s="55" t="s">
        <v>309</v>
      </c>
      <c r="AI34" s="55">
        <v>36.82</v>
      </c>
      <c r="AJ34" s="128">
        <v>12.18</v>
      </c>
      <c r="AK34" s="55">
        <v>866</v>
      </c>
      <c r="AL34" s="129" t="s">
        <v>1102</v>
      </c>
      <c r="AM34" s="126">
        <v>866</v>
      </c>
      <c r="AN34" s="126">
        <v>2729</v>
      </c>
      <c r="AO34" s="50">
        <v>95</v>
      </c>
      <c r="AP34" s="55">
        <v>4</v>
      </c>
      <c r="AQ34" s="55" t="s">
        <v>217</v>
      </c>
      <c r="AR34" s="55" t="s">
        <v>1103</v>
      </c>
      <c r="AS34" s="126">
        <v>932</v>
      </c>
      <c r="AT34" s="55" t="s">
        <v>226</v>
      </c>
      <c r="AU34" s="55" t="s">
        <v>226</v>
      </c>
      <c r="AV34" s="55" t="s">
        <v>226</v>
      </c>
      <c r="AW34" s="55" t="s">
        <v>292</v>
      </c>
      <c r="AX34" s="55">
        <v>4</v>
      </c>
      <c r="AY34" s="55">
        <v>5.6</v>
      </c>
      <c r="AZ34" s="50">
        <v>1.0940000000000001</v>
      </c>
      <c r="BA34" s="50">
        <v>17.850000000000001</v>
      </c>
      <c r="BB34" s="55" t="s">
        <v>228</v>
      </c>
      <c r="BC34" s="55" t="s">
        <v>380</v>
      </c>
      <c r="BD34" s="55" t="s">
        <v>226</v>
      </c>
      <c r="BE34" s="55" t="s">
        <v>381</v>
      </c>
      <c r="BF34" s="55" t="s">
        <v>1104</v>
      </c>
      <c r="BG34" s="55" t="s">
        <v>145</v>
      </c>
      <c r="BH34" s="55" t="s">
        <v>217</v>
      </c>
      <c r="BI34" s="55" t="s">
        <v>382</v>
      </c>
      <c r="BJ34" s="55" t="s">
        <v>383</v>
      </c>
      <c r="BK34" s="55"/>
      <c r="BL34" s="55" t="s">
        <v>10</v>
      </c>
      <c r="BM34" s="55" t="s">
        <v>234</v>
      </c>
      <c r="BN34" s="55" t="s">
        <v>235</v>
      </c>
      <c r="BO34" s="55" t="s">
        <v>217</v>
      </c>
      <c r="BP34" s="55" t="s">
        <v>1105</v>
      </c>
      <c r="BQ34" s="55" t="s">
        <v>226</v>
      </c>
      <c r="BR34" s="55" t="s">
        <v>226</v>
      </c>
      <c r="BS34" s="55" t="s">
        <v>385</v>
      </c>
      <c r="BT34" s="86">
        <v>37771</v>
      </c>
      <c r="BU34" s="86">
        <v>40310</v>
      </c>
      <c r="BV34" s="50">
        <v>2010</v>
      </c>
      <c r="BW34" s="51">
        <v>4</v>
      </c>
      <c r="BX34" s="51" t="s">
        <v>227</v>
      </c>
      <c r="BY34" s="50">
        <v>2010</v>
      </c>
      <c r="BZ34" s="50">
        <v>2014</v>
      </c>
      <c r="CA34" s="50">
        <v>0</v>
      </c>
      <c r="CB34" s="50">
        <v>0</v>
      </c>
      <c r="CC34" s="50" t="s">
        <v>242</v>
      </c>
      <c r="CD34" s="50" t="s">
        <v>1106</v>
      </c>
      <c r="CE34" s="50" t="s">
        <v>1106</v>
      </c>
      <c r="CF34" s="55" t="s">
        <v>1107</v>
      </c>
      <c r="CG34" s="55">
        <v>1068</v>
      </c>
      <c r="CH34" s="55">
        <v>888</v>
      </c>
      <c r="CI34" s="55">
        <v>180</v>
      </c>
      <c r="CJ34" s="55" t="s">
        <v>292</v>
      </c>
      <c r="CK34" s="55" t="s">
        <v>242</v>
      </c>
      <c r="CL34" s="55" t="s">
        <v>226</v>
      </c>
      <c r="CM34" s="55" t="s">
        <v>226</v>
      </c>
      <c r="CN34" s="55" t="s">
        <v>387</v>
      </c>
      <c r="CO34" s="55" t="s">
        <v>244</v>
      </c>
      <c r="CP34" s="55" t="s">
        <v>237</v>
      </c>
      <c r="CQ34" s="55" t="s">
        <v>320</v>
      </c>
      <c r="CR34" s="55" t="s">
        <v>217</v>
      </c>
      <c r="CS34" s="55" t="s">
        <v>244</v>
      </c>
      <c r="CT34" s="55" t="s">
        <v>246</v>
      </c>
      <c r="CU34" s="55" t="s">
        <v>321</v>
      </c>
      <c r="CV34" s="126">
        <v>350</v>
      </c>
      <c r="CW34" s="126">
        <v>700</v>
      </c>
      <c r="CX34" s="126" t="s">
        <v>292</v>
      </c>
      <c r="CY34" s="55">
        <v>0</v>
      </c>
      <c r="CZ34" s="126" t="s">
        <v>242</v>
      </c>
      <c r="DA34" s="126" t="s">
        <v>242</v>
      </c>
      <c r="DB34" s="55" t="s">
        <v>1108</v>
      </c>
      <c r="DC34" s="55" t="s">
        <v>389</v>
      </c>
      <c r="DD34" s="55" t="s">
        <v>1109</v>
      </c>
      <c r="DE34" s="55" t="s">
        <v>1110</v>
      </c>
      <c r="DF34" s="55">
        <v>24.64</v>
      </c>
      <c r="DG34" s="50">
        <v>15.23</v>
      </c>
      <c r="DH34" s="137">
        <f>+DG34/Z34</f>
        <v>0.79989495798319332</v>
      </c>
      <c r="DI34" s="55" t="s">
        <v>289</v>
      </c>
      <c r="DJ34" s="126">
        <v>9.41</v>
      </c>
      <c r="DK34" s="137">
        <f>+DJ34/AB34</f>
        <v>0.80085106382978721</v>
      </c>
      <c r="DL34" s="55" t="s">
        <v>1111</v>
      </c>
      <c r="DM34" s="55" t="s">
        <v>292</v>
      </c>
      <c r="DN34" s="126">
        <v>4</v>
      </c>
      <c r="DO34" s="126">
        <v>4</v>
      </c>
      <c r="DP34" s="130">
        <v>100</v>
      </c>
    </row>
    <row r="35" spans="1:120" s="84" customFormat="1" ht="33.950000000000003" customHeight="1">
      <c r="A35" s="360" t="s">
        <v>147</v>
      </c>
      <c r="B35" s="362" t="s">
        <v>146</v>
      </c>
      <c r="C35" s="217" t="s">
        <v>216</v>
      </c>
      <c r="D35" s="72" t="s">
        <v>217</v>
      </c>
      <c r="E35" s="217" t="s">
        <v>276</v>
      </c>
      <c r="F35" s="73">
        <v>202</v>
      </c>
      <c r="G35" s="74">
        <v>38624</v>
      </c>
      <c r="H35" s="75">
        <v>38693</v>
      </c>
      <c r="I35" s="217" t="s">
        <v>393</v>
      </c>
      <c r="J35" s="217"/>
      <c r="K35" s="217"/>
      <c r="L35" s="217"/>
      <c r="M35" s="238" t="s">
        <v>394</v>
      </c>
      <c r="N35" s="76">
        <v>8588</v>
      </c>
      <c r="O35" s="76">
        <v>13348</v>
      </c>
      <c r="P35" s="76">
        <v>21936</v>
      </c>
      <c r="Q35" s="76">
        <v>10094</v>
      </c>
      <c r="R35" s="76">
        <v>14134</v>
      </c>
      <c r="S35" s="77" t="s">
        <v>279</v>
      </c>
      <c r="T35" s="76">
        <v>24228</v>
      </c>
      <c r="U35" s="78">
        <v>1.3</v>
      </c>
      <c r="V35" s="76">
        <v>247</v>
      </c>
      <c r="W35" s="76">
        <v>2180</v>
      </c>
      <c r="X35" s="76">
        <v>2440</v>
      </c>
      <c r="Y35" s="79">
        <v>167</v>
      </c>
      <c r="Z35" s="80">
        <v>67.400000000000006</v>
      </c>
      <c r="AA35" s="80">
        <v>40.359281437125752</v>
      </c>
      <c r="AB35" s="80">
        <v>37.1</v>
      </c>
      <c r="AC35" s="80">
        <v>22.21556886227545</v>
      </c>
      <c r="AD35" s="80">
        <v>62.499999999999993</v>
      </c>
      <c r="AE35" s="79">
        <v>0.64819127464679394</v>
      </c>
      <c r="AF35" s="78" t="s">
        <v>307</v>
      </c>
      <c r="AG35" s="78" t="s">
        <v>294</v>
      </c>
      <c r="AH35" s="78" t="s">
        <v>309</v>
      </c>
      <c r="AI35" s="78">
        <v>167</v>
      </c>
      <c r="AJ35" s="79">
        <v>167</v>
      </c>
      <c r="AK35" s="78">
        <v>2440</v>
      </c>
      <c r="AL35" s="80">
        <v>580</v>
      </c>
      <c r="AM35" s="76">
        <v>3020</v>
      </c>
      <c r="AN35" s="76">
        <v>8588</v>
      </c>
      <c r="AO35" s="81">
        <v>100</v>
      </c>
      <c r="AP35" s="78">
        <v>4</v>
      </c>
      <c r="AQ35" s="78" t="s">
        <v>217</v>
      </c>
      <c r="AR35" s="78"/>
      <c r="AS35" s="76">
        <v>3164</v>
      </c>
      <c r="AT35" s="78" t="s">
        <v>292</v>
      </c>
      <c r="AU35" s="78" t="s">
        <v>292</v>
      </c>
      <c r="AV35" s="78" t="s">
        <v>292</v>
      </c>
      <c r="AW35" s="78" t="s">
        <v>227</v>
      </c>
      <c r="AX35" s="78">
        <v>8</v>
      </c>
      <c r="AY35" s="78">
        <v>30</v>
      </c>
      <c r="AZ35" s="81">
        <v>3.3</v>
      </c>
      <c r="BA35" s="81">
        <v>11</v>
      </c>
      <c r="BB35" s="78" t="s">
        <v>228</v>
      </c>
      <c r="BC35" s="78" t="s">
        <v>297</v>
      </c>
      <c r="BD35" s="78" t="s">
        <v>226</v>
      </c>
      <c r="BE35" s="78" t="s">
        <v>298</v>
      </c>
      <c r="BF35" s="78"/>
      <c r="BG35" s="78" t="s">
        <v>140</v>
      </c>
      <c r="BH35" s="78" t="s">
        <v>225</v>
      </c>
      <c r="BI35" s="78"/>
      <c r="BJ35" s="78"/>
      <c r="BK35" s="78"/>
      <c r="BL35" s="78" t="s">
        <v>139</v>
      </c>
      <c r="BM35" s="78" t="s">
        <v>234</v>
      </c>
      <c r="BN35" s="78" t="s">
        <v>235</v>
      </c>
      <c r="BO35" s="78" t="s">
        <v>217</v>
      </c>
      <c r="BP35" s="78" t="s">
        <v>299</v>
      </c>
      <c r="BQ35" s="78" t="s">
        <v>237</v>
      </c>
      <c r="BR35" s="78" t="s">
        <v>237</v>
      </c>
      <c r="BS35" s="78" t="s">
        <v>300</v>
      </c>
      <c r="BT35" s="82">
        <v>38364</v>
      </c>
      <c r="BU35" s="82">
        <v>38364</v>
      </c>
      <c r="BV35" s="81">
        <v>2005</v>
      </c>
      <c r="BW35" s="216">
        <v>24</v>
      </c>
      <c r="BX35" s="216"/>
      <c r="BY35" s="81">
        <v>2005</v>
      </c>
      <c r="BZ35" s="81">
        <v>2029</v>
      </c>
      <c r="CA35" s="81">
        <v>16</v>
      </c>
      <c r="CB35" s="81"/>
      <c r="CC35" s="81"/>
      <c r="CD35" s="81"/>
      <c r="CE35" s="81" t="s">
        <v>347</v>
      </c>
      <c r="CF35" s="78" t="s">
        <v>241</v>
      </c>
      <c r="CG35" s="78">
        <v>250000</v>
      </c>
      <c r="CH35" s="78"/>
      <c r="CI35" s="78">
        <v>20</v>
      </c>
      <c r="CJ35" s="78" t="s">
        <v>225</v>
      </c>
      <c r="CK35" s="78" t="s">
        <v>242</v>
      </c>
      <c r="CL35" s="78" t="s">
        <v>217</v>
      </c>
      <c r="CM35" s="78" t="s">
        <v>217</v>
      </c>
      <c r="CN35" s="78" t="s">
        <v>243</v>
      </c>
      <c r="CO35" s="78" t="s">
        <v>244</v>
      </c>
      <c r="CP35" s="78" t="s">
        <v>237</v>
      </c>
      <c r="CQ35" s="78" t="s">
        <v>245</v>
      </c>
      <c r="CR35" s="78" t="s">
        <v>217</v>
      </c>
      <c r="CS35" s="78" t="s">
        <v>244</v>
      </c>
      <c r="CT35" s="78" t="s">
        <v>246</v>
      </c>
      <c r="CU35" s="78" t="s">
        <v>247</v>
      </c>
      <c r="CV35" s="76">
        <v>50</v>
      </c>
      <c r="CW35" s="76" t="s">
        <v>242</v>
      </c>
      <c r="CX35" s="78"/>
      <c r="CY35" s="78"/>
      <c r="CZ35" s="78"/>
      <c r="DA35" s="78"/>
      <c r="DB35" s="78" t="s">
        <v>395</v>
      </c>
      <c r="DC35" s="78" t="s">
        <v>396</v>
      </c>
      <c r="DD35" s="78" t="s">
        <v>248</v>
      </c>
      <c r="DE35" s="78"/>
      <c r="DF35" s="78"/>
      <c r="DG35" s="81">
        <v>61.6</v>
      </c>
      <c r="DH35" s="81">
        <v>91.394658753709194</v>
      </c>
      <c r="DI35" s="78" t="s">
        <v>289</v>
      </c>
      <c r="DJ35" s="76">
        <v>16.02</v>
      </c>
      <c r="DK35" s="76">
        <v>43.180592991913748</v>
      </c>
      <c r="DL35" s="78" t="s">
        <v>397</v>
      </c>
      <c r="DM35" s="78" t="s">
        <v>398</v>
      </c>
      <c r="DN35" s="76">
        <v>6</v>
      </c>
      <c r="DO35" s="76">
        <v>11</v>
      </c>
      <c r="DP35" s="83">
        <v>54.54545454545454</v>
      </c>
    </row>
    <row r="36" spans="1:120" ht="33.950000000000003" customHeight="1">
      <c r="A36" s="361"/>
      <c r="B36" s="363"/>
      <c r="C36" s="35" t="s">
        <v>260</v>
      </c>
      <c r="D36" s="120" t="s">
        <v>217</v>
      </c>
      <c r="E36" s="121" t="s">
        <v>276</v>
      </c>
      <c r="F36" s="122" t="s">
        <v>1112</v>
      </c>
      <c r="G36" s="123">
        <v>38624</v>
      </c>
      <c r="H36" s="124">
        <v>38693</v>
      </c>
      <c r="I36" s="125" t="s">
        <v>393</v>
      </c>
      <c r="J36" s="55" t="s">
        <v>292</v>
      </c>
      <c r="K36" s="125" t="s">
        <v>292</v>
      </c>
      <c r="L36" s="125" t="s">
        <v>292</v>
      </c>
      <c r="M36" s="182" t="s">
        <v>394</v>
      </c>
      <c r="N36" s="126">
        <v>8583</v>
      </c>
      <c r="O36" s="126">
        <v>13105</v>
      </c>
      <c r="P36" s="126">
        <v>21688</v>
      </c>
      <c r="Q36" s="126">
        <v>8583</v>
      </c>
      <c r="R36" s="146">
        <v>13105</v>
      </c>
      <c r="S36" s="127" t="s">
        <v>279</v>
      </c>
      <c r="T36" s="126">
        <v>21688</v>
      </c>
      <c r="U36" s="55" t="s">
        <v>1097</v>
      </c>
      <c r="V36" s="126">
        <v>247</v>
      </c>
      <c r="W36" s="126">
        <v>2181</v>
      </c>
      <c r="X36" s="126">
        <v>2440</v>
      </c>
      <c r="Y36" s="128">
        <v>263</v>
      </c>
      <c r="Z36" s="129">
        <v>109.98</v>
      </c>
      <c r="AA36" s="129" t="s">
        <v>1675</v>
      </c>
      <c r="AB36" s="129">
        <v>37.1</v>
      </c>
      <c r="AC36" s="129">
        <v>14.1</v>
      </c>
      <c r="AD36" s="129">
        <v>116</v>
      </c>
      <c r="AE36" s="128" t="s">
        <v>1676</v>
      </c>
      <c r="AF36" s="55" t="s">
        <v>1506</v>
      </c>
      <c r="AG36" s="55" t="s">
        <v>1768</v>
      </c>
      <c r="AH36" s="55" t="s">
        <v>224</v>
      </c>
      <c r="AI36" s="55">
        <v>263</v>
      </c>
      <c r="AJ36" s="128">
        <v>226</v>
      </c>
      <c r="AK36" s="55">
        <v>2440</v>
      </c>
      <c r="AL36" s="129">
        <v>580</v>
      </c>
      <c r="AM36" s="126">
        <v>3020</v>
      </c>
      <c r="AN36" s="126">
        <v>7862</v>
      </c>
      <c r="AO36" s="50">
        <v>91.6</v>
      </c>
      <c r="AP36" s="55">
        <v>3</v>
      </c>
      <c r="AQ36" s="55" t="s">
        <v>217</v>
      </c>
      <c r="AR36" s="55" t="s">
        <v>1769</v>
      </c>
      <c r="AS36" s="126">
        <v>3020</v>
      </c>
      <c r="AT36" s="55" t="s">
        <v>292</v>
      </c>
      <c r="AU36" s="55" t="s">
        <v>292</v>
      </c>
      <c r="AV36" s="55" t="s">
        <v>292</v>
      </c>
      <c r="AW36" s="55" t="s">
        <v>226</v>
      </c>
      <c r="AX36" s="55">
        <v>5</v>
      </c>
      <c r="AY36" s="55">
        <v>38</v>
      </c>
      <c r="AZ36" s="50">
        <v>5</v>
      </c>
      <c r="BA36" s="50">
        <v>13</v>
      </c>
      <c r="BB36" s="55" t="s">
        <v>228</v>
      </c>
      <c r="BC36" s="55" t="s">
        <v>1071</v>
      </c>
      <c r="BD36" s="55" t="s">
        <v>226</v>
      </c>
      <c r="BE36" s="55" t="s">
        <v>298</v>
      </c>
      <c r="BF36" s="55"/>
      <c r="BG36" s="55" t="s">
        <v>140</v>
      </c>
      <c r="BH36" s="55" t="s">
        <v>292</v>
      </c>
      <c r="BI36" s="55"/>
      <c r="BJ36" s="55"/>
      <c r="BK36" s="55"/>
      <c r="BL36" s="55" t="s">
        <v>139</v>
      </c>
      <c r="BM36" s="55" t="s">
        <v>234</v>
      </c>
      <c r="BN36" s="55" t="s">
        <v>235</v>
      </c>
      <c r="BO36" s="55" t="s">
        <v>217</v>
      </c>
      <c r="BP36" s="55" t="s">
        <v>299</v>
      </c>
      <c r="BQ36" s="55" t="s">
        <v>237</v>
      </c>
      <c r="BR36" s="55" t="s">
        <v>237</v>
      </c>
      <c r="BS36" s="55" t="s">
        <v>300</v>
      </c>
      <c r="BT36" s="55">
        <v>38364</v>
      </c>
      <c r="BU36" s="55">
        <v>38364</v>
      </c>
      <c r="BV36" s="55">
        <v>2005</v>
      </c>
      <c r="BW36" s="55">
        <v>24</v>
      </c>
      <c r="BX36" s="55"/>
      <c r="BY36" s="55">
        <v>2005</v>
      </c>
      <c r="BZ36" s="55">
        <v>2029</v>
      </c>
      <c r="CA36" s="55">
        <v>16</v>
      </c>
      <c r="CB36" s="55"/>
      <c r="CC36" s="55"/>
      <c r="CD36" s="55"/>
      <c r="CE36" s="55" t="s">
        <v>240</v>
      </c>
      <c r="CF36" s="55" t="s">
        <v>301</v>
      </c>
      <c r="CG36" s="55">
        <v>480000</v>
      </c>
      <c r="CH36" s="55">
        <v>270000</v>
      </c>
      <c r="CI36" s="55">
        <v>80000</v>
      </c>
      <c r="CJ36" s="55" t="s">
        <v>225</v>
      </c>
      <c r="CK36" s="55" t="s">
        <v>242</v>
      </c>
      <c r="CL36" s="55" t="s">
        <v>217</v>
      </c>
      <c r="CM36" s="55" t="s">
        <v>217</v>
      </c>
      <c r="CN36" s="55" t="s">
        <v>302</v>
      </c>
      <c r="CO36" s="55" t="s">
        <v>244</v>
      </c>
      <c r="CP36" s="55" t="s">
        <v>237</v>
      </c>
      <c r="CQ36" s="55" t="s">
        <v>245</v>
      </c>
      <c r="CR36" s="55" t="s">
        <v>217</v>
      </c>
      <c r="CS36" s="55" t="s">
        <v>244</v>
      </c>
      <c r="CT36" s="55" t="s">
        <v>246</v>
      </c>
      <c r="CU36" s="55" t="s">
        <v>247</v>
      </c>
      <c r="CV36" s="55">
        <v>800</v>
      </c>
      <c r="CW36" s="55">
        <v>2000</v>
      </c>
      <c r="CX36" s="55"/>
      <c r="CY36" s="55"/>
      <c r="CZ36" s="55"/>
      <c r="DA36" s="55"/>
      <c r="DB36" s="55" t="s">
        <v>1113</v>
      </c>
      <c r="DC36" s="55" t="s">
        <v>1114</v>
      </c>
      <c r="DD36" s="55" t="s">
        <v>242</v>
      </c>
      <c r="DE36" s="55" t="s">
        <v>242</v>
      </c>
      <c r="DF36" s="55">
        <v>37</v>
      </c>
      <c r="DG36" s="50">
        <v>0</v>
      </c>
      <c r="DH36" s="50">
        <v>0</v>
      </c>
      <c r="DI36" s="55" t="s">
        <v>249</v>
      </c>
      <c r="DJ36" s="126">
        <v>37</v>
      </c>
      <c r="DK36" s="126">
        <f>+DJ36/AB36*100</f>
        <v>99.73045822102425</v>
      </c>
      <c r="DL36" s="55" t="s">
        <v>1662</v>
      </c>
      <c r="DM36" s="55" t="s">
        <v>398</v>
      </c>
      <c r="DN36" s="126">
        <v>0</v>
      </c>
      <c r="DO36" s="126">
        <v>8</v>
      </c>
      <c r="DP36" s="130">
        <v>0</v>
      </c>
    </row>
    <row r="37" spans="1:120" s="84" customFormat="1" ht="33.950000000000003" customHeight="1">
      <c r="A37" s="360" t="s">
        <v>148</v>
      </c>
      <c r="B37" s="362" t="s">
        <v>146</v>
      </c>
      <c r="C37" s="217" t="s">
        <v>216</v>
      </c>
      <c r="D37" s="72" t="s">
        <v>217</v>
      </c>
      <c r="E37" s="217" t="s">
        <v>399</v>
      </c>
      <c r="F37" s="73">
        <v>6</v>
      </c>
      <c r="G37" s="74">
        <v>38625</v>
      </c>
      <c r="H37" s="75">
        <v>38693</v>
      </c>
      <c r="I37" s="217" t="s">
        <v>400</v>
      </c>
      <c r="J37" s="217" t="s">
        <v>292</v>
      </c>
      <c r="K37" s="217"/>
      <c r="L37" s="217"/>
      <c r="M37" s="238" t="s">
        <v>401</v>
      </c>
      <c r="N37" s="76">
        <v>8276</v>
      </c>
      <c r="O37" s="76">
        <v>4048</v>
      </c>
      <c r="P37" s="76">
        <v>12324</v>
      </c>
      <c r="Q37" s="76">
        <v>7413</v>
      </c>
      <c r="R37" s="76">
        <v>6539</v>
      </c>
      <c r="S37" s="77" t="s">
        <v>279</v>
      </c>
      <c r="T37" s="76">
        <v>13952</v>
      </c>
      <c r="U37" s="78">
        <v>1.1000000000000001</v>
      </c>
      <c r="V37" s="76">
        <v>193</v>
      </c>
      <c r="W37" s="76">
        <v>2201</v>
      </c>
      <c r="X37" s="76">
        <v>2441</v>
      </c>
      <c r="Y37" s="79">
        <v>126</v>
      </c>
      <c r="Z37" s="80">
        <v>60</v>
      </c>
      <c r="AA37" s="80">
        <v>47.619047619047613</v>
      </c>
      <c r="AB37" s="80">
        <v>6</v>
      </c>
      <c r="AC37" s="80">
        <v>4.7619047619047619</v>
      </c>
      <c r="AD37" s="80">
        <v>60</v>
      </c>
      <c r="AE37" s="79">
        <v>0.50749154180763656</v>
      </c>
      <c r="AF37" s="78" t="s">
        <v>1669</v>
      </c>
      <c r="AG37" s="78" t="s">
        <v>294</v>
      </c>
      <c r="AH37" s="78" t="s">
        <v>309</v>
      </c>
      <c r="AI37" s="78">
        <v>39.78</v>
      </c>
      <c r="AJ37" s="79">
        <v>74</v>
      </c>
      <c r="AK37" s="78">
        <v>2440</v>
      </c>
      <c r="AL37" s="80">
        <v>0</v>
      </c>
      <c r="AM37" s="76">
        <v>2440</v>
      </c>
      <c r="AN37" s="76">
        <v>8272.6095862351503</v>
      </c>
      <c r="AO37" s="81">
        <v>99.959033183121676</v>
      </c>
      <c r="AP37" s="78">
        <v>5</v>
      </c>
      <c r="AQ37" s="78" t="s">
        <v>217</v>
      </c>
      <c r="AR37" s="78" t="s">
        <v>402</v>
      </c>
      <c r="AS37" s="76">
        <v>2440</v>
      </c>
      <c r="AT37" s="78" t="s">
        <v>292</v>
      </c>
      <c r="AU37" s="78" t="s">
        <v>292</v>
      </c>
      <c r="AV37" s="78" t="s">
        <v>292</v>
      </c>
      <c r="AW37" s="78" t="s">
        <v>292</v>
      </c>
      <c r="AX37" s="78">
        <v>6</v>
      </c>
      <c r="AY37" s="78">
        <v>11.18</v>
      </c>
      <c r="AZ37" s="81">
        <v>6.73</v>
      </c>
      <c r="BA37" s="81">
        <v>60.196779964221825</v>
      </c>
      <c r="BB37" s="78" t="s">
        <v>228</v>
      </c>
      <c r="BC37" s="78" t="s">
        <v>297</v>
      </c>
      <c r="BD37" s="78" t="s">
        <v>292</v>
      </c>
      <c r="BE37" s="78" t="s">
        <v>298</v>
      </c>
      <c r="BF37" s="78">
        <v>120</v>
      </c>
      <c r="BG37" s="78" t="s">
        <v>140</v>
      </c>
      <c r="BH37" s="78" t="s">
        <v>225</v>
      </c>
      <c r="BI37" s="78"/>
      <c r="BJ37" s="78"/>
      <c r="BK37" s="78"/>
      <c r="BL37" s="78" t="s">
        <v>139</v>
      </c>
      <c r="BM37" s="78" t="s">
        <v>234</v>
      </c>
      <c r="BN37" s="78" t="s">
        <v>235</v>
      </c>
      <c r="BO37" s="78" t="s">
        <v>217</v>
      </c>
      <c r="BP37" s="78" t="s">
        <v>299</v>
      </c>
      <c r="BQ37" s="78" t="s">
        <v>237</v>
      </c>
      <c r="BR37" s="78" t="s">
        <v>237</v>
      </c>
      <c r="BS37" s="78" t="s">
        <v>300</v>
      </c>
      <c r="BT37" s="82">
        <v>38364</v>
      </c>
      <c r="BU37" s="82">
        <v>38364</v>
      </c>
      <c r="BV37" s="81">
        <v>2005</v>
      </c>
      <c r="BW37" s="216">
        <v>24</v>
      </c>
      <c r="BX37" s="216"/>
      <c r="BY37" s="78">
        <v>2005</v>
      </c>
      <c r="BZ37" s="81">
        <v>2029</v>
      </c>
      <c r="CA37" s="81">
        <v>16</v>
      </c>
      <c r="CB37" s="81"/>
      <c r="CC37" s="81"/>
      <c r="CD37" s="81"/>
      <c r="CE37" s="81" t="s">
        <v>240</v>
      </c>
      <c r="CF37" s="78" t="s">
        <v>338</v>
      </c>
      <c r="CG37" s="78">
        <v>2211</v>
      </c>
      <c r="CH37" s="78">
        <v>1000</v>
      </c>
      <c r="CI37" s="78">
        <v>1211</v>
      </c>
      <c r="CJ37" s="78" t="s">
        <v>225</v>
      </c>
      <c r="CK37" s="78" t="s">
        <v>242</v>
      </c>
      <c r="CL37" s="78" t="s">
        <v>217</v>
      </c>
      <c r="CM37" s="78" t="s">
        <v>217</v>
      </c>
      <c r="CN37" s="78" t="s">
        <v>243</v>
      </c>
      <c r="CO37" s="78" t="s">
        <v>403</v>
      </c>
      <c r="CP37" s="78" t="s">
        <v>237</v>
      </c>
      <c r="CQ37" s="78" t="s">
        <v>245</v>
      </c>
      <c r="CR37" s="78" t="s">
        <v>217</v>
      </c>
      <c r="CS37" s="78" t="s">
        <v>403</v>
      </c>
      <c r="CT37" s="78" t="s">
        <v>246</v>
      </c>
      <c r="CU37" s="78" t="s">
        <v>247</v>
      </c>
      <c r="CV37" s="76">
        <v>50</v>
      </c>
      <c r="CW37" s="76" t="s">
        <v>242</v>
      </c>
      <c r="CX37" s="78" t="s">
        <v>237</v>
      </c>
      <c r="CY37" s="78">
        <v>1</v>
      </c>
      <c r="CZ37" s="78" t="s">
        <v>225</v>
      </c>
      <c r="DA37" s="78" t="s">
        <v>217</v>
      </c>
      <c r="DB37" s="78" t="s">
        <v>404</v>
      </c>
      <c r="DC37" s="78" t="s">
        <v>405</v>
      </c>
      <c r="DD37" s="78" t="s">
        <v>406</v>
      </c>
      <c r="DE37" s="78" t="s">
        <v>390</v>
      </c>
      <c r="DF37" s="76">
        <v>52</v>
      </c>
      <c r="DG37" s="81">
        <v>48</v>
      </c>
      <c r="DH37" s="81">
        <v>80</v>
      </c>
      <c r="DI37" s="78" t="s">
        <v>289</v>
      </c>
      <c r="DJ37" s="76">
        <v>4</v>
      </c>
      <c r="DK37" s="76">
        <v>66.666666666666671</v>
      </c>
      <c r="DL37" s="78" t="s">
        <v>407</v>
      </c>
      <c r="DM37" s="78" t="s">
        <v>408</v>
      </c>
      <c r="DN37" s="76">
        <v>6</v>
      </c>
      <c r="DO37" s="76"/>
      <c r="DP37" s="83">
        <v>0</v>
      </c>
    </row>
    <row r="38" spans="1:120" ht="33.950000000000003" customHeight="1">
      <c r="A38" s="361"/>
      <c r="B38" s="363"/>
      <c r="C38" s="35" t="s">
        <v>260</v>
      </c>
      <c r="D38" s="120" t="s">
        <v>217</v>
      </c>
      <c r="E38" s="121" t="s">
        <v>399</v>
      </c>
      <c r="F38" s="122" t="s">
        <v>1115</v>
      </c>
      <c r="G38" s="123">
        <v>38625</v>
      </c>
      <c r="H38" s="124">
        <v>38693</v>
      </c>
      <c r="I38" s="125" t="s">
        <v>400</v>
      </c>
      <c r="J38" s="55" t="s">
        <v>292</v>
      </c>
      <c r="K38" s="125" t="s">
        <v>765</v>
      </c>
      <c r="L38" s="125" t="s">
        <v>292</v>
      </c>
      <c r="M38" s="182" t="s">
        <v>401</v>
      </c>
      <c r="N38" s="126">
        <v>8400</v>
      </c>
      <c r="O38" s="126">
        <v>3772</v>
      </c>
      <c r="P38" s="126">
        <v>12172</v>
      </c>
      <c r="Q38" s="126">
        <v>8273</v>
      </c>
      <c r="R38" s="146">
        <v>6539</v>
      </c>
      <c r="S38" s="127" t="s">
        <v>223</v>
      </c>
      <c r="T38" s="126">
        <v>14812</v>
      </c>
      <c r="U38" s="55" t="s">
        <v>1116</v>
      </c>
      <c r="V38" s="126">
        <v>193</v>
      </c>
      <c r="W38" s="126">
        <v>2201</v>
      </c>
      <c r="X38" s="126">
        <v>2441</v>
      </c>
      <c r="Y38" s="128">
        <v>99</v>
      </c>
      <c r="Z38" s="129">
        <v>44</v>
      </c>
      <c r="AA38" s="137">
        <f>+Z38/Y38</f>
        <v>0.44444444444444442</v>
      </c>
      <c r="AB38" s="129">
        <v>15</v>
      </c>
      <c r="AC38" s="137">
        <f>+AB38/Y38</f>
        <v>0.15151515151515152</v>
      </c>
      <c r="AD38" s="129">
        <v>40</v>
      </c>
      <c r="AE38" s="128" t="s">
        <v>1677</v>
      </c>
      <c r="AF38" s="55" t="s">
        <v>1506</v>
      </c>
      <c r="AG38" s="55" t="s">
        <v>1770</v>
      </c>
      <c r="AH38" s="55" t="s">
        <v>1117</v>
      </c>
      <c r="AI38" s="55">
        <v>99</v>
      </c>
      <c r="AJ38" s="128">
        <v>44</v>
      </c>
      <c r="AK38" s="55">
        <v>2440</v>
      </c>
      <c r="AL38" s="129">
        <v>3</v>
      </c>
      <c r="AM38" s="126">
        <v>2443</v>
      </c>
      <c r="AN38" s="126">
        <v>8273</v>
      </c>
      <c r="AO38" s="50">
        <v>100</v>
      </c>
      <c r="AP38" s="55">
        <v>4</v>
      </c>
      <c r="AQ38" s="55" t="s">
        <v>217</v>
      </c>
      <c r="AR38" s="55" t="s">
        <v>1118</v>
      </c>
      <c r="AS38" s="126">
        <v>2444</v>
      </c>
      <c r="AT38" s="55" t="s">
        <v>226</v>
      </c>
      <c r="AU38" s="55" t="s">
        <v>226</v>
      </c>
      <c r="AV38" s="55" t="s">
        <v>226</v>
      </c>
      <c r="AW38" s="55" t="s">
        <v>226</v>
      </c>
      <c r="AX38" s="55">
        <v>3</v>
      </c>
      <c r="AY38" s="55" t="s">
        <v>1119</v>
      </c>
      <c r="AZ38" s="50">
        <v>10</v>
      </c>
      <c r="BA38" s="50">
        <v>80</v>
      </c>
      <c r="BB38" s="55" t="s">
        <v>228</v>
      </c>
      <c r="BC38" s="55" t="s">
        <v>1071</v>
      </c>
      <c r="BD38" s="55" t="s">
        <v>226</v>
      </c>
      <c r="BE38" s="55" t="s">
        <v>298</v>
      </c>
      <c r="BF38" s="55">
        <v>120</v>
      </c>
      <c r="BG38" s="55" t="s">
        <v>140</v>
      </c>
      <c r="BH38" s="55" t="s">
        <v>225</v>
      </c>
      <c r="BI38" s="55"/>
      <c r="BJ38" s="55"/>
      <c r="BK38" s="55"/>
      <c r="BL38" s="55" t="s">
        <v>139</v>
      </c>
      <c r="BM38" s="55" t="s">
        <v>234</v>
      </c>
      <c r="BN38" s="55" t="s">
        <v>235</v>
      </c>
      <c r="BO38" s="55" t="s">
        <v>217</v>
      </c>
      <c r="BP38" s="55" t="s">
        <v>299</v>
      </c>
      <c r="BQ38" s="55" t="s">
        <v>226</v>
      </c>
      <c r="BR38" s="55" t="s">
        <v>242</v>
      </c>
      <c r="BS38" s="55" t="s">
        <v>300</v>
      </c>
      <c r="BT38" s="131">
        <v>38364</v>
      </c>
      <c r="BU38" s="131">
        <v>38364</v>
      </c>
      <c r="BV38" s="50">
        <v>2005</v>
      </c>
      <c r="BW38" s="51">
        <v>4</v>
      </c>
      <c r="BX38" s="51"/>
      <c r="BY38" s="50">
        <v>2005</v>
      </c>
      <c r="BZ38" s="55">
        <v>2029</v>
      </c>
      <c r="CA38" s="50" t="s">
        <v>242</v>
      </c>
      <c r="CB38" s="50" t="s">
        <v>242</v>
      </c>
      <c r="CC38" s="50" t="s">
        <v>242</v>
      </c>
      <c r="CD38" s="50"/>
      <c r="CE38" s="50" t="s">
        <v>240</v>
      </c>
      <c r="CF38" s="55" t="s">
        <v>338</v>
      </c>
      <c r="CG38" s="55">
        <v>2211</v>
      </c>
      <c r="CH38" s="55">
        <v>1000</v>
      </c>
      <c r="CI38" s="55">
        <v>1211</v>
      </c>
      <c r="CJ38" s="55" t="s">
        <v>225</v>
      </c>
      <c r="CK38" s="55" t="s">
        <v>242</v>
      </c>
      <c r="CL38" s="55" t="s">
        <v>217</v>
      </c>
      <c r="CM38" s="55" t="s">
        <v>217</v>
      </c>
      <c r="CN38" s="55" t="s">
        <v>243</v>
      </c>
      <c r="CO38" s="55" t="s">
        <v>403</v>
      </c>
      <c r="CP38" s="55" t="s">
        <v>237</v>
      </c>
      <c r="CQ38" s="55" t="s">
        <v>245</v>
      </c>
      <c r="CR38" s="55" t="s">
        <v>217</v>
      </c>
      <c r="CS38" s="55" t="s">
        <v>403</v>
      </c>
      <c r="CT38" s="55" t="s">
        <v>246</v>
      </c>
      <c r="CU38" s="55" t="s">
        <v>247</v>
      </c>
      <c r="CV38" s="126">
        <v>50</v>
      </c>
      <c r="CW38" s="126" t="s">
        <v>242</v>
      </c>
      <c r="CX38" s="55" t="s">
        <v>237</v>
      </c>
      <c r="CY38" s="55">
        <v>1</v>
      </c>
      <c r="CZ38" s="55" t="s">
        <v>225</v>
      </c>
      <c r="DA38" s="55" t="s">
        <v>217</v>
      </c>
      <c r="DB38" s="55" t="s">
        <v>1120</v>
      </c>
      <c r="DC38" s="55" t="s">
        <v>1771</v>
      </c>
      <c r="DD38" s="55" t="s">
        <v>1121</v>
      </c>
      <c r="DE38" s="55" t="s">
        <v>390</v>
      </c>
      <c r="DF38" s="55">
        <v>58</v>
      </c>
      <c r="DG38" s="50">
        <v>44</v>
      </c>
      <c r="DH38" s="137">
        <f>+DG38/Z38</f>
        <v>1</v>
      </c>
      <c r="DI38" s="55" t="s">
        <v>289</v>
      </c>
      <c r="DJ38" s="126">
        <v>14</v>
      </c>
      <c r="DK38" s="137">
        <f>+DJ38/AB38</f>
        <v>0.93333333333333335</v>
      </c>
      <c r="DL38" s="55" t="s">
        <v>157</v>
      </c>
      <c r="DM38" s="55" t="s">
        <v>1122</v>
      </c>
      <c r="DN38" s="126">
        <v>7</v>
      </c>
      <c r="DO38" s="126">
        <v>7</v>
      </c>
      <c r="DP38" s="130">
        <v>100</v>
      </c>
    </row>
    <row r="39" spans="1:120" s="84" customFormat="1" ht="33.950000000000003" customHeight="1">
      <c r="A39" s="360" t="s">
        <v>149</v>
      </c>
      <c r="B39" s="362" t="s">
        <v>146</v>
      </c>
      <c r="C39" s="217" t="s">
        <v>216</v>
      </c>
      <c r="D39" s="72" t="s">
        <v>217</v>
      </c>
      <c r="E39" s="217" t="s">
        <v>276</v>
      </c>
      <c r="F39" s="73">
        <v>34</v>
      </c>
      <c r="G39" s="74">
        <v>38624</v>
      </c>
      <c r="H39" s="75">
        <v>38692</v>
      </c>
      <c r="I39" s="217" t="s">
        <v>409</v>
      </c>
      <c r="J39" s="217" t="s">
        <v>292</v>
      </c>
      <c r="K39" s="217"/>
      <c r="L39" s="217"/>
      <c r="M39" s="238" t="s">
        <v>410</v>
      </c>
      <c r="N39" s="76">
        <v>5801</v>
      </c>
      <c r="O39" s="76">
        <v>919</v>
      </c>
      <c r="P39" s="76">
        <v>6720</v>
      </c>
      <c r="Q39" s="76">
        <v>6187</v>
      </c>
      <c r="R39" s="76">
        <v>770</v>
      </c>
      <c r="S39" s="77" t="s">
        <v>326</v>
      </c>
      <c r="T39" s="76">
        <v>6957</v>
      </c>
      <c r="U39" s="78">
        <v>1.1000000000000001</v>
      </c>
      <c r="V39" s="76">
        <v>55</v>
      </c>
      <c r="W39" s="76">
        <v>1814</v>
      </c>
      <c r="X39" s="76">
        <v>2068</v>
      </c>
      <c r="Y39" s="79">
        <v>125.8</v>
      </c>
      <c r="Z39" s="80">
        <v>61</v>
      </c>
      <c r="AA39" s="80">
        <v>48.489666136724964</v>
      </c>
      <c r="AB39" s="80">
        <v>7.3</v>
      </c>
      <c r="AC39" s="80">
        <v>5.8028616852146264</v>
      </c>
      <c r="AD39" s="80">
        <v>57.5</v>
      </c>
      <c r="AE39" s="79">
        <v>0.72286387404470487</v>
      </c>
      <c r="AF39" s="78" t="s">
        <v>1669</v>
      </c>
      <c r="AG39" s="78" t="s">
        <v>294</v>
      </c>
      <c r="AH39" s="78" t="s">
        <v>309</v>
      </c>
      <c r="AI39" s="78">
        <v>66.7</v>
      </c>
      <c r="AJ39" s="79">
        <v>64.8</v>
      </c>
      <c r="AK39" s="78">
        <v>2068</v>
      </c>
      <c r="AL39" s="80">
        <v>70</v>
      </c>
      <c r="AM39" s="76">
        <v>2138</v>
      </c>
      <c r="AN39" s="76">
        <v>5801</v>
      </c>
      <c r="AO39" s="81">
        <v>100</v>
      </c>
      <c r="AP39" s="78">
        <v>4</v>
      </c>
      <c r="AQ39" s="78" t="s">
        <v>217</v>
      </c>
      <c r="AR39" s="78" t="s">
        <v>411</v>
      </c>
      <c r="AS39" s="76">
        <v>987</v>
      </c>
      <c r="AT39" s="78" t="s">
        <v>226</v>
      </c>
      <c r="AU39" s="78" t="s">
        <v>292</v>
      </c>
      <c r="AV39" s="78" t="s">
        <v>292</v>
      </c>
      <c r="AW39" s="78" t="s">
        <v>412</v>
      </c>
      <c r="AX39" s="78">
        <v>4</v>
      </c>
      <c r="AY39" s="78">
        <v>5</v>
      </c>
      <c r="AZ39" s="81">
        <v>2.5</v>
      </c>
      <c r="BA39" s="81">
        <v>50</v>
      </c>
      <c r="BB39" s="78" t="s">
        <v>228</v>
      </c>
      <c r="BC39" s="78" t="s">
        <v>413</v>
      </c>
      <c r="BD39" s="78" t="s">
        <v>226</v>
      </c>
      <c r="BE39" s="78" t="s">
        <v>414</v>
      </c>
      <c r="BF39" s="78"/>
      <c r="BG39" s="78" t="s">
        <v>415</v>
      </c>
      <c r="BH39" s="78" t="s">
        <v>225</v>
      </c>
      <c r="BI39" s="78"/>
      <c r="BJ39" s="78"/>
      <c r="BK39" s="78"/>
      <c r="BL39" s="78" t="s">
        <v>415</v>
      </c>
      <c r="BM39" s="78"/>
      <c r="BN39" s="78"/>
      <c r="BO39" s="78"/>
      <c r="BP39" s="78"/>
      <c r="BQ39" s="78" t="s">
        <v>237</v>
      </c>
      <c r="BR39" s="78" t="s">
        <v>237</v>
      </c>
      <c r="BS39" s="78"/>
      <c r="BT39" s="82"/>
      <c r="BU39" s="82"/>
      <c r="BV39" s="81"/>
      <c r="BW39" s="216"/>
      <c r="BX39" s="216"/>
      <c r="BY39" s="216"/>
      <c r="BZ39" s="81">
        <v>2029</v>
      </c>
      <c r="CA39" s="81">
        <v>0</v>
      </c>
      <c r="CB39" s="81"/>
      <c r="CC39" s="81"/>
      <c r="CD39" s="81"/>
      <c r="CE39" s="81"/>
      <c r="CF39" s="78"/>
      <c r="CG39" s="78"/>
      <c r="CH39" s="78"/>
      <c r="CI39" s="78"/>
      <c r="CJ39" s="78"/>
      <c r="CK39" s="78"/>
      <c r="CL39" s="78"/>
      <c r="CM39" s="78"/>
      <c r="CN39" s="78"/>
      <c r="CO39" s="78"/>
      <c r="CP39" s="78"/>
      <c r="CQ39" s="78"/>
      <c r="CR39" s="78"/>
      <c r="CS39" s="78"/>
      <c r="CT39" s="78"/>
      <c r="CU39" s="78"/>
      <c r="CV39" s="76"/>
      <c r="CW39" s="76"/>
      <c r="CX39" s="78"/>
      <c r="CY39" s="78"/>
      <c r="CZ39" s="78"/>
      <c r="DA39" s="78"/>
      <c r="DB39" s="78" t="s">
        <v>416</v>
      </c>
      <c r="DC39" s="78" t="s">
        <v>396</v>
      </c>
      <c r="DD39" s="78" t="s">
        <v>417</v>
      </c>
      <c r="DE39" s="78" t="s">
        <v>390</v>
      </c>
      <c r="DF39" s="76">
        <v>61</v>
      </c>
      <c r="DG39" s="81">
        <v>55</v>
      </c>
      <c r="DH39" s="81">
        <v>90.163934426229503</v>
      </c>
      <c r="DI39" s="78" t="s">
        <v>289</v>
      </c>
      <c r="DJ39" s="76">
        <v>6</v>
      </c>
      <c r="DK39" s="76">
        <v>82.191780821917817</v>
      </c>
      <c r="DL39" s="78" t="s">
        <v>418</v>
      </c>
      <c r="DM39" s="78" t="s">
        <v>419</v>
      </c>
      <c r="DN39" s="76">
        <v>7</v>
      </c>
      <c r="DO39" s="76">
        <v>12</v>
      </c>
      <c r="DP39" s="83">
        <v>58.333333333333336</v>
      </c>
    </row>
    <row r="40" spans="1:120" ht="33.950000000000003" customHeight="1">
      <c r="A40" s="361"/>
      <c r="B40" s="363"/>
      <c r="C40" s="35" t="s">
        <v>260</v>
      </c>
      <c r="D40" s="120" t="s">
        <v>217</v>
      </c>
      <c r="E40" s="121" t="s">
        <v>276</v>
      </c>
      <c r="F40" s="122" t="s">
        <v>1123</v>
      </c>
      <c r="G40" s="123">
        <v>38624</v>
      </c>
      <c r="H40" s="124">
        <v>38692</v>
      </c>
      <c r="I40" s="125" t="s">
        <v>409</v>
      </c>
      <c r="J40" s="55" t="s">
        <v>292</v>
      </c>
      <c r="K40" s="125" t="s">
        <v>292</v>
      </c>
      <c r="L40" s="125" t="s">
        <v>292</v>
      </c>
      <c r="M40" s="182" t="s">
        <v>410</v>
      </c>
      <c r="N40" s="126">
        <v>5772</v>
      </c>
      <c r="O40" s="126">
        <v>838</v>
      </c>
      <c r="P40" s="126">
        <v>6610</v>
      </c>
      <c r="Q40" s="126">
        <v>6200</v>
      </c>
      <c r="R40" s="146">
        <v>770</v>
      </c>
      <c r="S40" s="127" t="s">
        <v>326</v>
      </c>
      <c r="T40" s="126">
        <f>+Q40+R40</f>
        <v>6970</v>
      </c>
      <c r="U40" s="55" t="s">
        <v>1124</v>
      </c>
      <c r="V40" s="126">
        <v>55</v>
      </c>
      <c r="W40" s="126">
        <v>1814</v>
      </c>
      <c r="X40" s="126">
        <v>2068</v>
      </c>
      <c r="Y40" s="128">
        <v>139.5</v>
      </c>
      <c r="Z40" s="129">
        <v>67.7</v>
      </c>
      <c r="AA40" s="129" t="s">
        <v>1678</v>
      </c>
      <c r="AB40" s="129">
        <v>8.4</v>
      </c>
      <c r="AC40" s="129">
        <v>6</v>
      </c>
      <c r="AD40" s="129">
        <v>63.4</v>
      </c>
      <c r="AE40" s="128">
        <v>0.75</v>
      </c>
      <c r="AF40" s="55" t="s">
        <v>1669</v>
      </c>
      <c r="AG40" s="55" t="s">
        <v>294</v>
      </c>
      <c r="AH40" s="55" t="s">
        <v>309</v>
      </c>
      <c r="AI40" s="129">
        <v>133.1</v>
      </c>
      <c r="AJ40" s="128">
        <v>123.1</v>
      </c>
      <c r="AK40" s="55">
        <v>2068</v>
      </c>
      <c r="AL40" s="129">
        <v>70</v>
      </c>
      <c r="AM40" s="126">
        <v>2138</v>
      </c>
      <c r="AN40" s="126">
        <f>+Q40</f>
        <v>6200</v>
      </c>
      <c r="AO40" s="50">
        <v>100</v>
      </c>
      <c r="AP40" s="55">
        <v>3</v>
      </c>
      <c r="AQ40" s="55" t="s">
        <v>217</v>
      </c>
      <c r="AR40" s="55" t="s">
        <v>1125</v>
      </c>
      <c r="AS40" s="126">
        <v>993</v>
      </c>
      <c r="AT40" s="55" t="s">
        <v>226</v>
      </c>
      <c r="AU40" s="55" t="s">
        <v>292</v>
      </c>
      <c r="AV40" s="55" t="s">
        <v>292</v>
      </c>
      <c r="AW40" s="55" t="s">
        <v>1126</v>
      </c>
      <c r="AX40" s="55">
        <v>4</v>
      </c>
      <c r="AY40" s="129">
        <v>5</v>
      </c>
      <c r="AZ40" s="129">
        <v>3.2</v>
      </c>
      <c r="BA40" s="137">
        <f>+AZ40/AY40</f>
        <v>0.64</v>
      </c>
      <c r="BB40" s="55" t="s">
        <v>228</v>
      </c>
      <c r="BC40" s="55" t="s">
        <v>1809</v>
      </c>
      <c r="BD40" s="55" t="s">
        <v>226</v>
      </c>
      <c r="BE40" s="55" t="s">
        <v>1127</v>
      </c>
      <c r="BF40" s="55">
        <v>34</v>
      </c>
      <c r="BG40" s="55" t="s">
        <v>415</v>
      </c>
      <c r="BH40" s="55" t="s">
        <v>292</v>
      </c>
      <c r="BI40" s="55" t="s">
        <v>227</v>
      </c>
      <c r="BJ40" s="55" t="s">
        <v>227</v>
      </c>
      <c r="BK40" s="55" t="s">
        <v>227</v>
      </c>
      <c r="BL40" s="55" t="s">
        <v>415</v>
      </c>
      <c r="BM40" s="55" t="s">
        <v>234</v>
      </c>
      <c r="BN40" s="55" t="s">
        <v>235</v>
      </c>
      <c r="BO40" s="55" t="s">
        <v>227</v>
      </c>
      <c r="BP40" s="55" t="s">
        <v>227</v>
      </c>
      <c r="BQ40" s="55" t="s">
        <v>226</v>
      </c>
      <c r="BR40" s="55" t="s">
        <v>226</v>
      </c>
      <c r="BS40" s="55" t="s">
        <v>227</v>
      </c>
      <c r="BT40" s="86" t="s">
        <v>227</v>
      </c>
      <c r="BU40" s="86" t="s">
        <v>227</v>
      </c>
      <c r="BV40" s="50" t="s">
        <v>227</v>
      </c>
      <c r="BW40" s="51" t="s">
        <v>227</v>
      </c>
      <c r="BX40" s="51"/>
      <c r="BY40" s="50" t="s">
        <v>227</v>
      </c>
      <c r="BZ40" s="50" t="s">
        <v>227</v>
      </c>
      <c r="CA40" s="50" t="s">
        <v>227</v>
      </c>
      <c r="CB40" s="50" t="s">
        <v>227</v>
      </c>
      <c r="CC40" s="50" t="s">
        <v>227</v>
      </c>
      <c r="CD40" s="50" t="s">
        <v>227</v>
      </c>
      <c r="CE40" s="50" t="s">
        <v>227</v>
      </c>
      <c r="CF40" s="55" t="s">
        <v>227</v>
      </c>
      <c r="CG40" s="55" t="s">
        <v>227</v>
      </c>
      <c r="CH40" s="55" t="s">
        <v>227</v>
      </c>
      <c r="CI40" s="55" t="s">
        <v>227</v>
      </c>
      <c r="CJ40" s="55" t="s">
        <v>227</v>
      </c>
      <c r="CK40" s="55" t="s">
        <v>227</v>
      </c>
      <c r="CL40" s="55" t="s">
        <v>227</v>
      </c>
      <c r="CM40" s="55" t="s">
        <v>227</v>
      </c>
      <c r="CN40" s="55" t="s">
        <v>227</v>
      </c>
      <c r="CO40" s="55" t="s">
        <v>227</v>
      </c>
      <c r="CP40" s="55" t="s">
        <v>227</v>
      </c>
      <c r="CQ40" s="55" t="s">
        <v>227</v>
      </c>
      <c r="CR40" s="55" t="s">
        <v>227</v>
      </c>
      <c r="CS40" s="55" t="s">
        <v>227</v>
      </c>
      <c r="CT40" s="55" t="s">
        <v>227</v>
      </c>
      <c r="CU40" s="55" t="s">
        <v>227</v>
      </c>
      <c r="CV40" s="126" t="s">
        <v>227</v>
      </c>
      <c r="CW40" s="126" t="s">
        <v>227</v>
      </c>
      <c r="CX40" s="126" t="s">
        <v>227</v>
      </c>
      <c r="CY40" s="55" t="s">
        <v>227</v>
      </c>
      <c r="CZ40" s="126" t="s">
        <v>227</v>
      </c>
      <c r="DA40" s="126" t="s">
        <v>227</v>
      </c>
      <c r="DB40" s="55" t="s">
        <v>416</v>
      </c>
      <c r="DC40" s="55" t="s">
        <v>1128</v>
      </c>
      <c r="DD40" s="55" t="s">
        <v>1129</v>
      </c>
      <c r="DE40" s="55" t="s">
        <v>390</v>
      </c>
      <c r="DF40" s="55">
        <f>10+ 6.4</f>
        <v>16.399999999999999</v>
      </c>
      <c r="DG40" s="50">
        <v>10</v>
      </c>
      <c r="DH40" s="137">
        <f>+DG40/Z40</f>
        <v>0.14771048744460857</v>
      </c>
      <c r="DI40" s="55" t="s">
        <v>289</v>
      </c>
      <c r="DJ40" s="126">
        <v>6.4</v>
      </c>
      <c r="DK40" s="137">
        <f>+DJ40/AB40</f>
        <v>0.76190476190476186</v>
      </c>
      <c r="DL40" s="55" t="s">
        <v>418</v>
      </c>
      <c r="DM40" s="55" t="s">
        <v>227</v>
      </c>
      <c r="DN40" s="126">
        <v>1</v>
      </c>
      <c r="DO40" s="126">
        <v>1</v>
      </c>
      <c r="DP40" s="130">
        <v>0</v>
      </c>
    </row>
    <row r="41" spans="1:120" s="84" customFormat="1" ht="33.950000000000003" customHeight="1">
      <c r="A41" s="360" t="s">
        <v>150</v>
      </c>
      <c r="B41" s="362" t="s">
        <v>146</v>
      </c>
      <c r="C41" s="217" t="s">
        <v>216</v>
      </c>
      <c r="D41" s="72" t="s">
        <v>217</v>
      </c>
      <c r="E41" s="217" t="s">
        <v>276</v>
      </c>
      <c r="F41" s="73">
        <v>41</v>
      </c>
      <c r="G41" s="74">
        <v>38625</v>
      </c>
      <c r="H41" s="75">
        <v>38685</v>
      </c>
      <c r="I41" s="217" t="s">
        <v>420</v>
      </c>
      <c r="J41" s="217" t="s">
        <v>292</v>
      </c>
      <c r="K41" s="217"/>
      <c r="L41" s="217"/>
      <c r="M41" s="238" t="s">
        <v>421</v>
      </c>
      <c r="N41" s="76">
        <v>2008</v>
      </c>
      <c r="O41" s="76">
        <v>4570</v>
      </c>
      <c r="P41" s="76">
        <v>6578</v>
      </c>
      <c r="Q41" s="76">
        <v>1956</v>
      </c>
      <c r="R41" s="76">
        <v>8379</v>
      </c>
      <c r="S41" s="77" t="s">
        <v>223</v>
      </c>
      <c r="T41" s="76">
        <v>10335</v>
      </c>
      <c r="U41" s="78">
        <v>0.5</v>
      </c>
      <c r="V41" s="76">
        <v>83</v>
      </c>
      <c r="W41" s="76">
        <v>560</v>
      </c>
      <c r="X41" s="76">
        <v>676</v>
      </c>
      <c r="Y41" s="79">
        <v>35</v>
      </c>
      <c r="Z41" s="80">
        <v>10</v>
      </c>
      <c r="AA41" s="80">
        <v>28.571428571428569</v>
      </c>
      <c r="AB41" s="80">
        <v>5</v>
      </c>
      <c r="AC41" s="80">
        <v>14.285714285714285</v>
      </c>
      <c r="AD41" s="80">
        <v>20</v>
      </c>
      <c r="AE41" s="79">
        <v>0.58100929614873842</v>
      </c>
      <c r="AF41" s="78" t="s">
        <v>307</v>
      </c>
      <c r="AG41" s="78" t="s">
        <v>294</v>
      </c>
      <c r="AH41" s="78" t="s">
        <v>422</v>
      </c>
      <c r="AI41" s="78">
        <v>29</v>
      </c>
      <c r="AJ41" s="79">
        <v>20</v>
      </c>
      <c r="AK41" s="78">
        <v>667</v>
      </c>
      <c r="AL41" s="80">
        <v>35</v>
      </c>
      <c r="AM41" s="76">
        <v>702</v>
      </c>
      <c r="AN41" s="76">
        <v>1981.2662721893491</v>
      </c>
      <c r="AO41" s="81">
        <v>98.668639053254438</v>
      </c>
      <c r="AP41" s="78">
        <v>3</v>
      </c>
      <c r="AQ41" s="78" t="s">
        <v>217</v>
      </c>
      <c r="AR41" s="78" t="s">
        <v>411</v>
      </c>
      <c r="AS41" s="76">
        <v>667</v>
      </c>
      <c r="AT41" s="78" t="s">
        <v>292</v>
      </c>
      <c r="AU41" s="78" t="s">
        <v>292</v>
      </c>
      <c r="AV41" s="78" t="s">
        <v>292</v>
      </c>
      <c r="AW41" s="78" t="s">
        <v>227</v>
      </c>
      <c r="AX41" s="78">
        <v>2</v>
      </c>
      <c r="AY41" s="78">
        <v>4</v>
      </c>
      <c r="AZ41" s="81">
        <v>3</v>
      </c>
      <c r="BA41" s="81">
        <v>75</v>
      </c>
      <c r="BB41" s="78" t="s">
        <v>228</v>
      </c>
      <c r="BC41" s="78" t="s">
        <v>297</v>
      </c>
      <c r="BD41" s="78" t="s">
        <v>226</v>
      </c>
      <c r="BE41" s="78" t="s">
        <v>298</v>
      </c>
      <c r="BF41" s="78">
        <v>111</v>
      </c>
      <c r="BG41" s="78" t="s">
        <v>140</v>
      </c>
      <c r="BH41" s="78" t="s">
        <v>225</v>
      </c>
      <c r="BI41" s="78"/>
      <c r="BJ41" s="78"/>
      <c r="BK41" s="78"/>
      <c r="BL41" s="78" t="s">
        <v>139</v>
      </c>
      <c r="BM41" s="78" t="s">
        <v>234</v>
      </c>
      <c r="BN41" s="78" t="s">
        <v>235</v>
      </c>
      <c r="BO41" s="78" t="s">
        <v>217</v>
      </c>
      <c r="BP41" s="78" t="s">
        <v>299</v>
      </c>
      <c r="BQ41" s="78" t="s">
        <v>237</v>
      </c>
      <c r="BR41" s="78" t="s">
        <v>237</v>
      </c>
      <c r="BS41" s="78" t="s">
        <v>300</v>
      </c>
      <c r="BT41" s="82">
        <v>38364</v>
      </c>
      <c r="BU41" s="82">
        <v>38364</v>
      </c>
      <c r="BV41" s="81">
        <v>2005</v>
      </c>
      <c r="BW41" s="216">
        <v>24</v>
      </c>
      <c r="BX41" s="216"/>
      <c r="BY41" s="81">
        <v>2005</v>
      </c>
      <c r="BZ41" s="81">
        <v>2029</v>
      </c>
      <c r="CA41" s="81">
        <v>16</v>
      </c>
      <c r="CB41" s="81"/>
      <c r="CC41" s="81"/>
      <c r="CD41" s="81"/>
      <c r="CE41" s="81" t="s">
        <v>347</v>
      </c>
      <c r="CF41" s="78" t="s">
        <v>241</v>
      </c>
      <c r="CG41" s="78">
        <v>250000</v>
      </c>
      <c r="CH41" s="78"/>
      <c r="CI41" s="78">
        <v>20</v>
      </c>
      <c r="CJ41" s="78" t="s">
        <v>225</v>
      </c>
      <c r="CK41" s="78" t="s">
        <v>242</v>
      </c>
      <c r="CL41" s="78" t="s">
        <v>217</v>
      </c>
      <c r="CM41" s="78" t="s">
        <v>217</v>
      </c>
      <c r="CN41" s="78" t="s">
        <v>243</v>
      </c>
      <c r="CO41" s="78" t="s">
        <v>244</v>
      </c>
      <c r="CP41" s="78" t="s">
        <v>237</v>
      </c>
      <c r="CQ41" s="78" t="s">
        <v>245</v>
      </c>
      <c r="CR41" s="78" t="s">
        <v>217</v>
      </c>
      <c r="CS41" s="78" t="s">
        <v>244</v>
      </c>
      <c r="CT41" s="78" t="s">
        <v>246</v>
      </c>
      <c r="CU41" s="78" t="s">
        <v>247</v>
      </c>
      <c r="CV41" s="76">
        <v>50</v>
      </c>
      <c r="CW41" s="76" t="s">
        <v>242</v>
      </c>
      <c r="CX41" s="78" t="s">
        <v>225</v>
      </c>
      <c r="CY41" s="78">
        <v>0</v>
      </c>
      <c r="CZ41" s="78" t="s">
        <v>225</v>
      </c>
      <c r="DA41" s="78" t="s">
        <v>225</v>
      </c>
      <c r="DB41" s="78" t="s">
        <v>423</v>
      </c>
      <c r="DC41" s="78" t="s">
        <v>389</v>
      </c>
      <c r="DD41" s="78" t="s">
        <v>424</v>
      </c>
      <c r="DE41" s="78" t="s">
        <v>425</v>
      </c>
      <c r="DF41" s="76">
        <v>15</v>
      </c>
      <c r="DG41" s="81">
        <v>10</v>
      </c>
      <c r="DH41" s="81">
        <v>100</v>
      </c>
      <c r="DI41" s="78" t="s">
        <v>289</v>
      </c>
      <c r="DJ41" s="76">
        <v>5</v>
      </c>
      <c r="DK41" s="76">
        <v>100</v>
      </c>
      <c r="DL41" s="78" t="s">
        <v>258</v>
      </c>
      <c r="DM41" s="78" t="s">
        <v>426</v>
      </c>
      <c r="DN41" s="76">
        <v>0</v>
      </c>
      <c r="DO41" s="76">
        <v>32</v>
      </c>
      <c r="DP41" s="83">
        <v>0</v>
      </c>
    </row>
    <row r="42" spans="1:120" ht="33.950000000000003" customHeight="1">
      <c r="A42" s="361"/>
      <c r="B42" s="363"/>
      <c r="C42" s="35" t="s">
        <v>260</v>
      </c>
      <c r="D42" s="120" t="s">
        <v>217</v>
      </c>
      <c r="E42" s="125" t="s">
        <v>276</v>
      </c>
      <c r="F42" s="122">
        <v>41</v>
      </c>
      <c r="G42" s="123">
        <v>38625</v>
      </c>
      <c r="H42" s="124">
        <v>38685</v>
      </c>
      <c r="I42" s="125" t="s">
        <v>420</v>
      </c>
      <c r="J42" s="55" t="s">
        <v>226</v>
      </c>
      <c r="K42" s="125" t="s">
        <v>292</v>
      </c>
      <c r="L42" s="125" t="s">
        <v>226</v>
      </c>
      <c r="M42" s="182" t="s">
        <v>421</v>
      </c>
      <c r="N42" s="126">
        <v>2010</v>
      </c>
      <c r="O42" s="126">
        <v>4314</v>
      </c>
      <c r="P42" s="126">
        <v>6324</v>
      </c>
      <c r="Q42" s="126">
        <v>2276</v>
      </c>
      <c r="R42" s="146">
        <v>8213</v>
      </c>
      <c r="S42" s="127" t="s">
        <v>1130</v>
      </c>
      <c r="T42" s="126">
        <v>10489</v>
      </c>
      <c r="U42" s="55" t="s">
        <v>1131</v>
      </c>
      <c r="V42" s="126">
        <v>83</v>
      </c>
      <c r="W42" s="126">
        <v>560</v>
      </c>
      <c r="X42" s="126">
        <v>792</v>
      </c>
      <c r="Y42" s="128" t="s">
        <v>1679</v>
      </c>
      <c r="Z42" s="129">
        <v>8</v>
      </c>
      <c r="AA42" s="129">
        <v>22</v>
      </c>
      <c r="AB42" s="129">
        <v>6</v>
      </c>
      <c r="AC42" s="129">
        <v>16.14</v>
      </c>
      <c r="AD42" s="129">
        <v>23.16</v>
      </c>
      <c r="AE42" s="128" t="s">
        <v>1677</v>
      </c>
      <c r="AF42" s="55" t="s">
        <v>1582</v>
      </c>
      <c r="AG42" s="55" t="s">
        <v>1772</v>
      </c>
      <c r="AH42" s="55" t="s">
        <v>1117</v>
      </c>
      <c r="AI42" s="55">
        <v>32</v>
      </c>
      <c r="AJ42" s="128">
        <v>32</v>
      </c>
      <c r="AK42" s="55">
        <v>559</v>
      </c>
      <c r="AL42" s="138">
        <v>35</v>
      </c>
      <c r="AM42" s="126">
        <v>594</v>
      </c>
      <c r="AN42" s="126">
        <v>2276</v>
      </c>
      <c r="AO42" s="50">
        <v>100</v>
      </c>
      <c r="AP42" s="55">
        <v>4</v>
      </c>
      <c r="AQ42" s="55" t="s">
        <v>217</v>
      </c>
      <c r="AR42" s="55" t="s">
        <v>1132</v>
      </c>
      <c r="AS42" s="126">
        <v>792</v>
      </c>
      <c r="AT42" s="55" t="s">
        <v>292</v>
      </c>
      <c r="AU42" s="55" t="s">
        <v>226</v>
      </c>
      <c r="AV42" s="55" t="s">
        <v>226</v>
      </c>
      <c r="AW42" s="55" t="s">
        <v>226</v>
      </c>
      <c r="AX42" s="55">
        <v>2</v>
      </c>
      <c r="AY42" s="55">
        <v>4</v>
      </c>
      <c r="AZ42" s="50" t="s">
        <v>1131</v>
      </c>
      <c r="BA42" s="50">
        <v>75</v>
      </c>
      <c r="BB42" s="55" t="s">
        <v>228</v>
      </c>
      <c r="BC42" s="55" t="s">
        <v>297</v>
      </c>
      <c r="BD42" s="55" t="s">
        <v>226</v>
      </c>
      <c r="BE42" s="55" t="s">
        <v>298</v>
      </c>
      <c r="BF42" s="55">
        <v>111</v>
      </c>
      <c r="BG42" s="55" t="s">
        <v>140</v>
      </c>
      <c r="BH42" s="55" t="s">
        <v>225</v>
      </c>
      <c r="BI42" s="55"/>
      <c r="BJ42" s="55"/>
      <c r="BK42" s="55"/>
      <c r="BL42" s="55" t="s">
        <v>139</v>
      </c>
      <c r="BM42" s="55" t="s">
        <v>234</v>
      </c>
      <c r="BN42" s="55" t="s">
        <v>235</v>
      </c>
      <c r="BO42" s="55" t="s">
        <v>217</v>
      </c>
      <c r="BP42" s="55" t="s">
        <v>299</v>
      </c>
      <c r="BQ42" s="55" t="s">
        <v>237</v>
      </c>
      <c r="BR42" s="55" t="s">
        <v>237</v>
      </c>
      <c r="BS42" s="55" t="s">
        <v>300</v>
      </c>
      <c r="BT42" s="131">
        <v>38364</v>
      </c>
      <c r="BU42" s="131">
        <v>38364</v>
      </c>
      <c r="BV42" s="50">
        <v>2005</v>
      </c>
      <c r="BW42" s="51">
        <v>24</v>
      </c>
      <c r="BX42" s="51"/>
      <c r="BY42" s="50">
        <v>2005</v>
      </c>
      <c r="BZ42" s="50">
        <v>2029</v>
      </c>
      <c r="CA42" s="50">
        <v>16</v>
      </c>
      <c r="CB42" s="50"/>
      <c r="CC42" s="50"/>
      <c r="CD42" s="50"/>
      <c r="CE42" s="50" t="s">
        <v>347</v>
      </c>
      <c r="CF42" s="55" t="s">
        <v>241</v>
      </c>
      <c r="CG42" s="55">
        <v>250000</v>
      </c>
      <c r="CH42" s="55"/>
      <c r="CI42" s="55">
        <v>20</v>
      </c>
      <c r="CJ42" s="55" t="s">
        <v>225</v>
      </c>
      <c r="CK42" s="55" t="s">
        <v>242</v>
      </c>
      <c r="CL42" s="55" t="s">
        <v>217</v>
      </c>
      <c r="CM42" s="55" t="s">
        <v>217</v>
      </c>
      <c r="CN42" s="55" t="s">
        <v>243</v>
      </c>
      <c r="CO42" s="55" t="s">
        <v>244</v>
      </c>
      <c r="CP42" s="55" t="s">
        <v>237</v>
      </c>
      <c r="CQ42" s="55" t="s">
        <v>245</v>
      </c>
      <c r="CR42" s="55" t="s">
        <v>217</v>
      </c>
      <c r="CS42" s="55" t="s">
        <v>244</v>
      </c>
      <c r="CT42" s="55" t="s">
        <v>246</v>
      </c>
      <c r="CU42" s="55" t="s">
        <v>247</v>
      </c>
      <c r="CV42" s="126">
        <v>50</v>
      </c>
      <c r="CW42" s="126" t="s">
        <v>242</v>
      </c>
      <c r="CX42" s="55" t="s">
        <v>225</v>
      </c>
      <c r="CY42" s="55">
        <v>0</v>
      </c>
      <c r="CZ42" s="55" t="s">
        <v>225</v>
      </c>
      <c r="DA42" s="55" t="s">
        <v>225</v>
      </c>
      <c r="DB42" s="55" t="s">
        <v>423</v>
      </c>
      <c r="DC42" s="55" t="s">
        <v>292</v>
      </c>
      <c r="DD42" s="55" t="s">
        <v>242</v>
      </c>
      <c r="DE42" s="55" t="s">
        <v>242</v>
      </c>
      <c r="DF42" s="55">
        <v>5</v>
      </c>
      <c r="DG42" s="50">
        <v>0</v>
      </c>
      <c r="DH42" s="50">
        <v>0</v>
      </c>
      <c r="DI42" s="55" t="s">
        <v>242</v>
      </c>
      <c r="DJ42" s="126">
        <v>5.16</v>
      </c>
      <c r="DK42" s="126">
        <f>+DJ42/AB42*100</f>
        <v>86</v>
      </c>
      <c r="DL42" s="55" t="s">
        <v>1133</v>
      </c>
      <c r="DM42" s="55" t="s">
        <v>426</v>
      </c>
      <c r="DN42" s="126">
        <v>0</v>
      </c>
      <c r="DO42" s="126">
        <v>6</v>
      </c>
      <c r="DP42" s="130">
        <v>0</v>
      </c>
    </row>
    <row r="43" spans="1:120" s="84" customFormat="1" ht="33.950000000000003" customHeight="1">
      <c r="A43" s="360" t="s">
        <v>151</v>
      </c>
      <c r="B43" s="362" t="s">
        <v>146</v>
      </c>
      <c r="C43" s="217" t="s">
        <v>216</v>
      </c>
      <c r="D43" s="72" t="s">
        <v>217</v>
      </c>
      <c r="E43" s="217" t="s">
        <v>276</v>
      </c>
      <c r="F43" s="73">
        <v>69</v>
      </c>
      <c r="G43" s="74">
        <v>38628</v>
      </c>
      <c r="H43" s="75">
        <v>38688</v>
      </c>
      <c r="I43" s="217" t="s">
        <v>427</v>
      </c>
      <c r="J43" s="217" t="s">
        <v>292</v>
      </c>
      <c r="K43" s="217"/>
      <c r="L43" s="217"/>
      <c r="M43" s="238" t="s">
        <v>428</v>
      </c>
      <c r="N43" s="76">
        <v>3774</v>
      </c>
      <c r="O43" s="76">
        <v>3628</v>
      </c>
      <c r="P43" s="76">
        <v>7402</v>
      </c>
      <c r="Q43" s="76">
        <v>5741</v>
      </c>
      <c r="R43" s="76">
        <v>5950</v>
      </c>
      <c r="S43" s="77" t="s">
        <v>279</v>
      </c>
      <c r="T43" s="76">
        <v>11691</v>
      </c>
      <c r="U43" s="78">
        <v>0.7</v>
      </c>
      <c r="V43" s="76">
        <v>85</v>
      </c>
      <c r="W43" s="76">
        <v>1177</v>
      </c>
      <c r="X43" s="76">
        <v>1395</v>
      </c>
      <c r="Y43" s="79">
        <v>45.05</v>
      </c>
      <c r="Z43" s="80">
        <v>27.25</v>
      </c>
      <c r="AA43" s="80">
        <v>60.488346281908989</v>
      </c>
      <c r="AB43" s="80">
        <v>6.32</v>
      </c>
      <c r="AC43" s="80">
        <v>14.02885682574917</v>
      </c>
      <c r="AD43" s="80">
        <v>11.479999999999997</v>
      </c>
      <c r="AE43" s="79">
        <v>0.39789789789789787</v>
      </c>
      <c r="AF43" s="78" t="s">
        <v>1669</v>
      </c>
      <c r="AG43" s="78" t="s">
        <v>294</v>
      </c>
      <c r="AH43" s="78" t="s">
        <v>309</v>
      </c>
      <c r="AI43" s="78">
        <v>31.51</v>
      </c>
      <c r="AJ43" s="79">
        <v>38.549999999999997</v>
      </c>
      <c r="AK43" s="78">
        <v>1259</v>
      </c>
      <c r="AL43" s="80">
        <v>0</v>
      </c>
      <c r="AM43" s="76">
        <v>1259</v>
      </c>
      <c r="AN43" s="76">
        <v>3406.068817204301</v>
      </c>
      <c r="AO43" s="81">
        <v>90.250896057347674</v>
      </c>
      <c r="AP43" s="78">
        <v>4</v>
      </c>
      <c r="AQ43" s="78" t="s">
        <v>217</v>
      </c>
      <c r="AR43" s="78" t="s">
        <v>429</v>
      </c>
      <c r="AS43" s="76">
        <v>1256</v>
      </c>
      <c r="AT43" s="78" t="s">
        <v>226</v>
      </c>
      <c r="AU43" s="78" t="s">
        <v>226</v>
      </c>
      <c r="AV43" s="78" t="s">
        <v>226</v>
      </c>
      <c r="AW43" s="78" t="s">
        <v>292</v>
      </c>
      <c r="AX43" s="78">
        <v>4</v>
      </c>
      <c r="AY43" s="78">
        <v>4.5</v>
      </c>
      <c r="AZ43" s="81">
        <v>4.4000000000000004</v>
      </c>
      <c r="BA43" s="81">
        <v>97.777777777777786</v>
      </c>
      <c r="BB43" s="78" t="s">
        <v>228</v>
      </c>
      <c r="BC43" s="78" t="s">
        <v>430</v>
      </c>
      <c r="BD43" s="78" t="s">
        <v>226</v>
      </c>
      <c r="BE43" s="78" t="s">
        <v>431</v>
      </c>
      <c r="BF43" s="78">
        <v>2.5</v>
      </c>
      <c r="BG43" s="78" t="s">
        <v>151</v>
      </c>
      <c r="BH43" s="78" t="s">
        <v>217</v>
      </c>
      <c r="BI43" s="78" t="s">
        <v>432</v>
      </c>
      <c r="BJ43" s="78" t="s">
        <v>433</v>
      </c>
      <c r="BK43" s="78">
        <v>1850</v>
      </c>
      <c r="BL43" s="78" t="s">
        <v>10</v>
      </c>
      <c r="BM43" s="78" t="s">
        <v>234</v>
      </c>
      <c r="BN43" s="78" t="s">
        <v>434</v>
      </c>
      <c r="BO43" s="78" t="s">
        <v>225</v>
      </c>
      <c r="BP43" s="78" t="s">
        <v>435</v>
      </c>
      <c r="BQ43" s="78" t="s">
        <v>225</v>
      </c>
      <c r="BR43" s="78" t="s">
        <v>237</v>
      </c>
      <c r="BS43" s="78" t="s">
        <v>436</v>
      </c>
      <c r="BT43" s="82">
        <v>39510</v>
      </c>
      <c r="BU43" s="82">
        <v>39510</v>
      </c>
      <c r="BV43" s="81">
        <v>2008</v>
      </c>
      <c r="BW43" s="216">
        <v>5</v>
      </c>
      <c r="BX43" s="216"/>
      <c r="BY43" s="81">
        <v>2008</v>
      </c>
      <c r="BZ43" s="81">
        <v>2013</v>
      </c>
      <c r="CA43" s="81">
        <v>0</v>
      </c>
      <c r="CB43" s="81">
        <v>1</v>
      </c>
      <c r="CC43" s="81"/>
      <c r="CD43" s="81" t="s">
        <v>437</v>
      </c>
      <c r="CE43" s="81"/>
      <c r="CF43" s="78" t="s">
        <v>338</v>
      </c>
      <c r="CG43" s="78">
        <v>2211</v>
      </c>
      <c r="CH43" s="78">
        <v>1000</v>
      </c>
      <c r="CI43" s="78">
        <v>1211</v>
      </c>
      <c r="CJ43" s="78" t="s">
        <v>225</v>
      </c>
      <c r="CK43" s="78" t="s">
        <v>242</v>
      </c>
      <c r="CL43" s="78" t="s">
        <v>217</v>
      </c>
      <c r="CM43" s="78" t="s">
        <v>225</v>
      </c>
      <c r="CN43" s="78" t="s">
        <v>302</v>
      </c>
      <c r="CO43" s="78" t="s">
        <v>403</v>
      </c>
      <c r="CP43" s="78" t="s">
        <v>225</v>
      </c>
      <c r="CQ43" s="78" t="s">
        <v>320</v>
      </c>
      <c r="CR43" s="78" t="s">
        <v>217</v>
      </c>
      <c r="CS43" s="78" t="s">
        <v>244</v>
      </c>
      <c r="CT43" s="78" t="s">
        <v>246</v>
      </c>
      <c r="CU43" s="78" t="s">
        <v>321</v>
      </c>
      <c r="CV43" s="76">
        <v>500</v>
      </c>
      <c r="CW43" s="76">
        <v>200</v>
      </c>
      <c r="CX43" s="78" t="s">
        <v>225</v>
      </c>
      <c r="CY43" s="78"/>
      <c r="CZ43" s="78" t="s">
        <v>242</v>
      </c>
      <c r="DA43" s="78" t="s">
        <v>217</v>
      </c>
      <c r="DB43" s="78" t="s">
        <v>423</v>
      </c>
      <c r="DC43" s="78" t="s">
        <v>323</v>
      </c>
      <c r="DD43" s="78" t="s">
        <v>438</v>
      </c>
      <c r="DE43" s="78" t="s">
        <v>350</v>
      </c>
      <c r="DF43" s="76">
        <v>6.5</v>
      </c>
      <c r="DG43" s="81">
        <v>3.5</v>
      </c>
      <c r="DH43" s="81">
        <v>12.844036697247706</v>
      </c>
      <c r="DI43" s="81" t="s">
        <v>439</v>
      </c>
      <c r="DJ43" s="76">
        <v>3</v>
      </c>
      <c r="DK43" s="76">
        <v>47.468354430379748</v>
      </c>
      <c r="DL43" s="78" t="s">
        <v>440</v>
      </c>
      <c r="DM43" s="78" t="s">
        <v>441</v>
      </c>
      <c r="DN43" s="76">
        <v>7</v>
      </c>
      <c r="DO43" s="76">
        <v>7</v>
      </c>
      <c r="DP43" s="83">
        <v>100</v>
      </c>
    </row>
    <row r="44" spans="1:120" ht="33.950000000000003" customHeight="1">
      <c r="A44" s="361"/>
      <c r="B44" s="363"/>
      <c r="C44" s="35" t="s">
        <v>260</v>
      </c>
      <c r="D44" s="120" t="s">
        <v>217</v>
      </c>
      <c r="E44" s="121" t="s">
        <v>276</v>
      </c>
      <c r="F44" s="122" t="s">
        <v>1134</v>
      </c>
      <c r="G44" s="123">
        <v>38628</v>
      </c>
      <c r="H44" s="124">
        <v>38688</v>
      </c>
      <c r="I44" s="125" t="s">
        <v>427</v>
      </c>
      <c r="J44" s="55" t="s">
        <v>292</v>
      </c>
      <c r="K44" s="125" t="s">
        <v>292</v>
      </c>
      <c r="L44" s="125" t="s">
        <v>292</v>
      </c>
      <c r="M44" s="182" t="s">
        <v>428</v>
      </c>
      <c r="N44" s="126">
        <v>3661</v>
      </c>
      <c r="O44" s="126">
        <v>3483</v>
      </c>
      <c r="P44" s="126">
        <v>7144</v>
      </c>
      <c r="Q44" s="126">
        <v>3406</v>
      </c>
      <c r="R44" s="146">
        <v>5950</v>
      </c>
      <c r="S44" s="127" t="s">
        <v>279</v>
      </c>
      <c r="T44" s="126">
        <v>9356</v>
      </c>
      <c r="U44" s="55" t="s">
        <v>1135</v>
      </c>
      <c r="V44" s="126">
        <v>85</v>
      </c>
      <c r="W44" s="126">
        <v>1523</v>
      </c>
      <c r="X44" s="126">
        <v>1395</v>
      </c>
      <c r="Y44" s="128">
        <v>68</v>
      </c>
      <c r="Z44" s="129">
        <v>37.4</v>
      </c>
      <c r="AA44" s="129">
        <v>55</v>
      </c>
      <c r="AB44" s="129">
        <v>9.52</v>
      </c>
      <c r="AC44" s="129" t="s">
        <v>1680</v>
      </c>
      <c r="AD44" s="129">
        <v>21.1</v>
      </c>
      <c r="AE44" s="128" t="s">
        <v>1681</v>
      </c>
      <c r="AF44" s="55" t="s">
        <v>1506</v>
      </c>
      <c r="AG44" s="55" t="s">
        <v>1773</v>
      </c>
      <c r="AH44" s="55" t="s">
        <v>309</v>
      </c>
      <c r="AI44" s="55">
        <v>68</v>
      </c>
      <c r="AJ44" s="128">
        <v>44</v>
      </c>
      <c r="AK44" s="55">
        <v>1259</v>
      </c>
      <c r="AL44" s="129">
        <v>0</v>
      </c>
      <c r="AM44" s="126">
        <v>1259</v>
      </c>
      <c r="AN44" s="126">
        <v>3406</v>
      </c>
      <c r="AO44" s="50">
        <v>100</v>
      </c>
      <c r="AP44" s="55">
        <v>2</v>
      </c>
      <c r="AQ44" s="55" t="s">
        <v>217</v>
      </c>
      <c r="AR44" s="55" t="s">
        <v>1136</v>
      </c>
      <c r="AS44" s="126">
        <v>1256</v>
      </c>
      <c r="AT44" s="55" t="s">
        <v>226</v>
      </c>
      <c r="AU44" s="55" t="s">
        <v>226</v>
      </c>
      <c r="AV44" s="55" t="s">
        <v>226</v>
      </c>
      <c r="AW44" s="55" t="s">
        <v>292</v>
      </c>
      <c r="AX44" s="55">
        <v>2</v>
      </c>
      <c r="AY44" s="55" t="s">
        <v>997</v>
      </c>
      <c r="AZ44" s="50">
        <v>4</v>
      </c>
      <c r="BA44" s="50">
        <v>98</v>
      </c>
      <c r="BB44" s="55" t="s">
        <v>228</v>
      </c>
      <c r="BC44" s="55" t="s">
        <v>1810</v>
      </c>
      <c r="BD44" s="55" t="s">
        <v>226</v>
      </c>
      <c r="BE44" s="55" t="s">
        <v>465</v>
      </c>
      <c r="BF44" s="55">
        <v>3</v>
      </c>
      <c r="BG44" s="55" t="s">
        <v>154</v>
      </c>
      <c r="BH44" s="55" t="s">
        <v>217</v>
      </c>
      <c r="BI44" s="55">
        <v>808086</v>
      </c>
      <c r="BJ44" s="55">
        <v>1140957</v>
      </c>
      <c r="BK44" s="55">
        <v>1239</v>
      </c>
      <c r="BL44" s="55" t="s">
        <v>316</v>
      </c>
      <c r="BM44" s="55" t="s">
        <v>234</v>
      </c>
      <c r="BN44" s="55" t="s">
        <v>235</v>
      </c>
      <c r="BO44" s="55" t="s">
        <v>226</v>
      </c>
      <c r="BP44" s="55" t="s">
        <v>466</v>
      </c>
      <c r="BQ44" s="55" t="s">
        <v>226</v>
      </c>
      <c r="BR44" s="55" t="s">
        <v>226</v>
      </c>
      <c r="BS44" s="55" t="s">
        <v>467</v>
      </c>
      <c r="BT44" s="86">
        <v>40640</v>
      </c>
      <c r="BU44" s="86">
        <v>40640</v>
      </c>
      <c r="BV44" s="50">
        <v>2011</v>
      </c>
      <c r="BW44" s="51">
        <v>18</v>
      </c>
      <c r="BX44" s="51"/>
      <c r="BY44" s="50">
        <v>2011</v>
      </c>
      <c r="BZ44" s="50">
        <v>2029</v>
      </c>
      <c r="CA44" s="50">
        <v>16</v>
      </c>
      <c r="CB44" s="50">
        <v>15</v>
      </c>
      <c r="CC44" s="50" t="s">
        <v>227</v>
      </c>
      <c r="CD44" s="50"/>
      <c r="CE44" s="50" t="s">
        <v>1832</v>
      </c>
      <c r="CF44" s="55" t="s">
        <v>338</v>
      </c>
      <c r="CG44" s="55">
        <v>23000</v>
      </c>
      <c r="CH44" s="55">
        <v>1800</v>
      </c>
      <c r="CI44" s="55">
        <v>1100</v>
      </c>
      <c r="CJ44" s="55" t="s">
        <v>292</v>
      </c>
      <c r="CK44" s="55" t="s">
        <v>242</v>
      </c>
      <c r="CL44" s="55" t="s">
        <v>226</v>
      </c>
      <c r="CM44" s="55" t="s">
        <v>226</v>
      </c>
      <c r="CN44" s="55" t="s">
        <v>1154</v>
      </c>
      <c r="CO44" s="55" t="s">
        <v>1155</v>
      </c>
      <c r="CP44" s="55" t="s">
        <v>237</v>
      </c>
      <c r="CQ44" s="55" t="s">
        <v>1156</v>
      </c>
      <c r="CR44" s="55" t="s">
        <v>226</v>
      </c>
      <c r="CS44" s="55" t="s">
        <v>244</v>
      </c>
      <c r="CT44" s="55" t="s">
        <v>246</v>
      </c>
      <c r="CU44" s="55" t="s">
        <v>321</v>
      </c>
      <c r="CV44" s="126">
        <v>50</v>
      </c>
      <c r="CW44" s="126">
        <v>50</v>
      </c>
      <c r="CX44" s="126" t="s">
        <v>292</v>
      </c>
      <c r="CY44" s="55">
        <v>0</v>
      </c>
      <c r="CZ44" s="126" t="s">
        <v>242</v>
      </c>
      <c r="DA44" s="126" t="s">
        <v>242</v>
      </c>
      <c r="DB44" s="55" t="s">
        <v>1113</v>
      </c>
      <c r="DC44" s="55" t="s">
        <v>323</v>
      </c>
      <c r="DD44" s="55" t="s">
        <v>438</v>
      </c>
      <c r="DE44" s="55" t="s">
        <v>350</v>
      </c>
      <c r="DF44" s="55">
        <v>24</v>
      </c>
      <c r="DG44" s="50">
        <v>15</v>
      </c>
      <c r="DH44" s="50">
        <f>+DG44/Z44*100</f>
        <v>40.106951871657756</v>
      </c>
      <c r="DI44" s="55" t="s">
        <v>439</v>
      </c>
      <c r="DJ44" s="126">
        <v>8.6999999999999993</v>
      </c>
      <c r="DK44" s="126">
        <f>+DJ44/AB44*100</f>
        <v>91.386554621848731</v>
      </c>
      <c r="DL44" s="55" t="s">
        <v>133</v>
      </c>
      <c r="DM44" s="55" t="s">
        <v>441</v>
      </c>
      <c r="DN44" s="126">
        <v>3</v>
      </c>
      <c r="DO44" s="126">
        <v>4</v>
      </c>
      <c r="DP44" s="130">
        <v>100</v>
      </c>
    </row>
    <row r="45" spans="1:120" s="84" customFormat="1" ht="33.950000000000003" customHeight="1">
      <c r="A45" s="360" t="s">
        <v>152</v>
      </c>
      <c r="B45" s="362" t="s">
        <v>146</v>
      </c>
      <c r="C45" s="217" t="s">
        <v>216</v>
      </c>
      <c r="D45" s="72" t="s">
        <v>217</v>
      </c>
      <c r="E45" s="217" t="s">
        <v>218</v>
      </c>
      <c r="F45" s="73">
        <v>156</v>
      </c>
      <c r="G45" s="74">
        <v>38628</v>
      </c>
      <c r="H45" s="75">
        <v>38733</v>
      </c>
      <c r="I45" s="217" t="s">
        <v>442</v>
      </c>
      <c r="J45" s="217"/>
      <c r="K45" s="217"/>
      <c r="L45" s="217"/>
      <c r="M45" s="238" t="s">
        <v>443</v>
      </c>
      <c r="N45" s="76">
        <v>10413</v>
      </c>
      <c r="O45" s="76">
        <v>12143</v>
      </c>
      <c r="P45" s="76">
        <v>22556</v>
      </c>
      <c r="Q45" s="76">
        <v>11774</v>
      </c>
      <c r="R45" s="76">
        <v>14099</v>
      </c>
      <c r="S45" s="77" t="s">
        <v>279</v>
      </c>
      <c r="T45" s="76">
        <v>25873</v>
      </c>
      <c r="U45" s="78">
        <v>1</v>
      </c>
      <c r="V45" s="76">
        <v>185</v>
      </c>
      <c r="W45" s="76">
        <v>4310</v>
      </c>
      <c r="X45" s="76">
        <v>4767</v>
      </c>
      <c r="Y45" s="79">
        <v>271.89999999999998</v>
      </c>
      <c r="Z45" s="80">
        <v>217.52</v>
      </c>
      <c r="AA45" s="80">
        <v>80.000000000000014</v>
      </c>
      <c r="AB45" s="80">
        <v>40.78</v>
      </c>
      <c r="AC45" s="80">
        <v>14.998161088635529</v>
      </c>
      <c r="AD45" s="80">
        <v>13.599999999999966</v>
      </c>
      <c r="AE45" s="79">
        <v>0.87038637600435342</v>
      </c>
      <c r="AF45" s="78" t="s">
        <v>307</v>
      </c>
      <c r="AG45" s="78" t="s">
        <v>294</v>
      </c>
      <c r="AH45" s="78" t="s">
        <v>309</v>
      </c>
      <c r="AI45" s="78">
        <v>194.7</v>
      </c>
      <c r="AJ45" s="79">
        <v>271.89999999999998</v>
      </c>
      <c r="AK45" s="78">
        <v>3950</v>
      </c>
      <c r="AL45" s="80">
        <v>680</v>
      </c>
      <c r="AM45" s="76">
        <v>4630</v>
      </c>
      <c r="AN45" s="76">
        <v>8628.3511642542489</v>
      </c>
      <c r="AO45" s="81">
        <v>82.861338367946303</v>
      </c>
      <c r="AP45" s="78">
        <v>5</v>
      </c>
      <c r="AQ45" s="78" t="s">
        <v>217</v>
      </c>
      <c r="AR45" s="78" t="s">
        <v>444</v>
      </c>
      <c r="AS45" s="76">
        <v>4630</v>
      </c>
      <c r="AT45" s="78" t="s">
        <v>292</v>
      </c>
      <c r="AU45" s="78" t="s">
        <v>292</v>
      </c>
      <c r="AV45" s="78" t="s">
        <v>292</v>
      </c>
      <c r="AW45" s="78" t="s">
        <v>445</v>
      </c>
      <c r="AX45" s="78">
        <v>6</v>
      </c>
      <c r="AY45" s="78">
        <v>8.4700000000000006</v>
      </c>
      <c r="AZ45" s="81">
        <v>0.88</v>
      </c>
      <c r="BA45" s="81">
        <v>10.38961038961039</v>
      </c>
      <c r="BB45" s="78" t="s">
        <v>228</v>
      </c>
      <c r="BC45" s="78" t="s">
        <v>297</v>
      </c>
      <c r="BD45" s="78" t="s">
        <v>226</v>
      </c>
      <c r="BE45" s="78" t="s">
        <v>298</v>
      </c>
      <c r="BF45" s="78">
        <v>170</v>
      </c>
      <c r="BG45" s="78" t="s">
        <v>140</v>
      </c>
      <c r="BH45" s="78" t="s">
        <v>225</v>
      </c>
      <c r="BI45" s="78" t="s">
        <v>232</v>
      </c>
      <c r="BJ45" s="78" t="s">
        <v>233</v>
      </c>
      <c r="BK45" s="78"/>
      <c r="BL45" s="78" t="s">
        <v>139</v>
      </c>
      <c r="BM45" s="78" t="s">
        <v>234</v>
      </c>
      <c r="BN45" s="78" t="s">
        <v>235</v>
      </c>
      <c r="BO45" s="78" t="s">
        <v>217</v>
      </c>
      <c r="BP45" s="78" t="s">
        <v>299</v>
      </c>
      <c r="BQ45" s="78" t="s">
        <v>237</v>
      </c>
      <c r="BR45" s="78" t="s">
        <v>237</v>
      </c>
      <c r="BS45" s="78" t="s">
        <v>300</v>
      </c>
      <c r="BT45" s="82">
        <v>38364</v>
      </c>
      <c r="BU45" s="82">
        <v>38364</v>
      </c>
      <c r="BV45" s="81">
        <v>2005</v>
      </c>
      <c r="BW45" s="216">
        <v>24</v>
      </c>
      <c r="BX45" s="216"/>
      <c r="BY45" s="81">
        <v>2005</v>
      </c>
      <c r="BZ45" s="81">
        <v>2029</v>
      </c>
      <c r="CA45" s="81">
        <v>16</v>
      </c>
      <c r="CB45" s="81"/>
      <c r="CC45" s="81"/>
      <c r="CD45" s="81"/>
      <c r="CE45" s="81" t="s">
        <v>347</v>
      </c>
      <c r="CF45" s="78" t="s">
        <v>338</v>
      </c>
      <c r="CG45" s="78">
        <v>2500</v>
      </c>
      <c r="CH45" s="78"/>
      <c r="CI45" s="78"/>
      <c r="CJ45" s="78" t="s">
        <v>225</v>
      </c>
      <c r="CK45" s="78" t="s">
        <v>242</v>
      </c>
      <c r="CL45" s="78" t="s">
        <v>217</v>
      </c>
      <c r="CM45" s="78" t="s">
        <v>217</v>
      </c>
      <c r="CN45" s="78" t="s">
        <v>243</v>
      </c>
      <c r="CO45" s="78" t="s">
        <v>244</v>
      </c>
      <c r="CP45" s="78" t="s">
        <v>237</v>
      </c>
      <c r="CQ45" s="78" t="s">
        <v>245</v>
      </c>
      <c r="CR45" s="78" t="s">
        <v>217</v>
      </c>
      <c r="CS45" s="78" t="s">
        <v>244</v>
      </c>
      <c r="CT45" s="78" t="s">
        <v>246</v>
      </c>
      <c r="CU45" s="78" t="s">
        <v>247</v>
      </c>
      <c r="CV45" s="76">
        <v>50</v>
      </c>
      <c r="CW45" s="76" t="s">
        <v>242</v>
      </c>
      <c r="CX45" s="78" t="s">
        <v>237</v>
      </c>
      <c r="CY45" s="78">
        <v>1</v>
      </c>
      <c r="CZ45" s="78" t="s">
        <v>225</v>
      </c>
      <c r="DA45" s="78" t="s">
        <v>225</v>
      </c>
      <c r="DB45" s="78" t="s">
        <v>248</v>
      </c>
      <c r="DC45" s="78"/>
      <c r="DD45" s="78" t="s">
        <v>446</v>
      </c>
      <c r="DE45" s="78"/>
      <c r="DF45" s="78"/>
      <c r="DG45" s="81">
        <v>0</v>
      </c>
      <c r="DH45" s="81">
        <v>0</v>
      </c>
      <c r="DI45" s="81" t="s">
        <v>249</v>
      </c>
      <c r="DJ45" s="76">
        <v>0</v>
      </c>
      <c r="DK45" s="76">
        <v>0</v>
      </c>
      <c r="DL45" s="78" t="s">
        <v>227</v>
      </c>
      <c r="DM45" s="78" t="s">
        <v>305</v>
      </c>
      <c r="DN45" s="76">
        <v>0</v>
      </c>
      <c r="DO45" s="76">
        <v>5</v>
      </c>
      <c r="DP45" s="83">
        <v>0</v>
      </c>
    </row>
    <row r="46" spans="1:120" ht="33.950000000000003" customHeight="1">
      <c r="A46" s="361"/>
      <c r="B46" s="363"/>
      <c r="C46" s="35" t="s">
        <v>260</v>
      </c>
      <c r="D46" s="120" t="s">
        <v>217</v>
      </c>
      <c r="E46" s="121" t="s">
        <v>218</v>
      </c>
      <c r="F46" s="122" t="s">
        <v>1137</v>
      </c>
      <c r="G46" s="123">
        <v>38628</v>
      </c>
      <c r="H46" s="124">
        <v>38733</v>
      </c>
      <c r="I46" s="125" t="s">
        <v>442</v>
      </c>
      <c r="J46" s="55" t="s">
        <v>292</v>
      </c>
      <c r="K46" s="125" t="s">
        <v>292</v>
      </c>
      <c r="L46" s="125" t="s">
        <v>292</v>
      </c>
      <c r="M46" s="182" t="s">
        <v>443</v>
      </c>
      <c r="N46" s="126">
        <v>10353</v>
      </c>
      <c r="O46" s="126">
        <v>11890</v>
      </c>
      <c r="P46" s="126">
        <v>22243</v>
      </c>
      <c r="Q46" s="126">
        <v>11774</v>
      </c>
      <c r="R46" s="146">
        <v>14099</v>
      </c>
      <c r="S46" s="127" t="s">
        <v>279</v>
      </c>
      <c r="T46" s="126">
        <v>25873</v>
      </c>
      <c r="U46" s="55">
        <v>1</v>
      </c>
      <c r="V46" s="126">
        <v>185</v>
      </c>
      <c r="W46" s="126">
        <v>4310</v>
      </c>
      <c r="X46" s="126">
        <v>4767</v>
      </c>
      <c r="Y46" s="128">
        <v>198</v>
      </c>
      <c r="Z46" s="129">
        <v>98</v>
      </c>
      <c r="AA46" s="129">
        <v>49</v>
      </c>
      <c r="AB46" s="129">
        <v>15</v>
      </c>
      <c r="AC46" s="137">
        <f>+AB46/Y46</f>
        <v>7.575757575757576E-2</v>
      </c>
      <c r="AD46" s="129">
        <v>85</v>
      </c>
      <c r="AE46" s="128" t="s">
        <v>1682</v>
      </c>
      <c r="AF46" s="55" t="s">
        <v>1683</v>
      </c>
      <c r="AG46" s="55" t="s">
        <v>294</v>
      </c>
      <c r="AH46" s="55" t="s">
        <v>309</v>
      </c>
      <c r="AI46" s="55">
        <v>194</v>
      </c>
      <c r="AJ46" s="128">
        <v>194</v>
      </c>
      <c r="AK46" s="55">
        <v>3950</v>
      </c>
      <c r="AL46" s="129">
        <v>680</v>
      </c>
      <c r="AM46" s="126">
        <v>4630</v>
      </c>
      <c r="AN46" s="126">
        <v>11774</v>
      </c>
      <c r="AO46" s="50">
        <v>100</v>
      </c>
      <c r="AP46" s="55">
        <v>4</v>
      </c>
      <c r="AQ46" s="55" t="s">
        <v>217</v>
      </c>
      <c r="AR46" s="55" t="s">
        <v>1138</v>
      </c>
      <c r="AS46" s="126">
        <v>4630</v>
      </c>
      <c r="AT46" s="55" t="s">
        <v>292</v>
      </c>
      <c r="AU46" s="55" t="s">
        <v>292</v>
      </c>
      <c r="AV46" s="55" t="s">
        <v>292</v>
      </c>
      <c r="AW46" s="55" t="s">
        <v>1139</v>
      </c>
      <c r="AX46" s="55">
        <v>6</v>
      </c>
      <c r="AY46" s="55" t="s">
        <v>1140</v>
      </c>
      <c r="AZ46" s="50">
        <v>600</v>
      </c>
      <c r="BA46" s="50">
        <v>100</v>
      </c>
      <c r="BB46" s="55" t="s">
        <v>228</v>
      </c>
      <c r="BC46" s="55" t="s">
        <v>297</v>
      </c>
      <c r="BD46" s="55" t="s">
        <v>226</v>
      </c>
      <c r="BE46" s="55" t="s">
        <v>298</v>
      </c>
      <c r="BF46" s="55">
        <v>170</v>
      </c>
      <c r="BG46" s="55" t="s">
        <v>140</v>
      </c>
      <c r="BH46" s="55" t="s">
        <v>292</v>
      </c>
      <c r="BI46" s="55" t="s">
        <v>232</v>
      </c>
      <c r="BJ46" s="55" t="s">
        <v>233</v>
      </c>
      <c r="BK46" s="55"/>
      <c r="BL46" s="55" t="s">
        <v>139</v>
      </c>
      <c r="BM46" s="55" t="s">
        <v>234</v>
      </c>
      <c r="BN46" s="55" t="s">
        <v>235</v>
      </c>
      <c r="BO46" s="55" t="s">
        <v>217</v>
      </c>
      <c r="BP46" s="55" t="s">
        <v>299</v>
      </c>
      <c r="BQ46" s="55" t="s">
        <v>242</v>
      </c>
      <c r="BR46" s="55" t="s">
        <v>242</v>
      </c>
      <c r="BS46" s="55" t="s">
        <v>242</v>
      </c>
      <c r="BT46" s="86" t="s">
        <v>242</v>
      </c>
      <c r="BU46" s="86" t="s">
        <v>242</v>
      </c>
      <c r="BV46" s="50" t="s">
        <v>242</v>
      </c>
      <c r="BW46" s="51" t="s">
        <v>242</v>
      </c>
      <c r="BX46" s="51"/>
      <c r="BY46" s="50" t="s">
        <v>242</v>
      </c>
      <c r="BZ46" s="50" t="s">
        <v>242</v>
      </c>
      <c r="CA46" s="50" t="s">
        <v>242</v>
      </c>
      <c r="CB46" s="50" t="s">
        <v>242</v>
      </c>
      <c r="CC46" s="50" t="s">
        <v>242</v>
      </c>
      <c r="CD46" s="50"/>
      <c r="CE46" s="50" t="s">
        <v>242</v>
      </c>
      <c r="CF46" s="55" t="s">
        <v>242</v>
      </c>
      <c r="CG46" s="55" t="s">
        <v>242</v>
      </c>
      <c r="CH46" s="55" t="s">
        <v>242</v>
      </c>
      <c r="CI46" s="55" t="s">
        <v>242</v>
      </c>
      <c r="CJ46" s="55" t="s">
        <v>242</v>
      </c>
      <c r="CK46" s="55" t="s">
        <v>242</v>
      </c>
      <c r="CL46" s="55" t="s">
        <v>242</v>
      </c>
      <c r="CM46" s="55" t="s">
        <v>242</v>
      </c>
      <c r="CN46" s="55" t="s">
        <v>242</v>
      </c>
      <c r="CO46" s="55" t="s">
        <v>242</v>
      </c>
      <c r="CP46" s="55" t="s">
        <v>242</v>
      </c>
      <c r="CQ46" s="55" t="s">
        <v>242</v>
      </c>
      <c r="CR46" s="55" t="s">
        <v>242</v>
      </c>
      <c r="CS46" s="55" t="s">
        <v>242</v>
      </c>
      <c r="CT46" s="55" t="s">
        <v>242</v>
      </c>
      <c r="CU46" s="55" t="s">
        <v>242</v>
      </c>
      <c r="CV46" s="126" t="s">
        <v>242</v>
      </c>
      <c r="CW46" s="126" t="s">
        <v>242</v>
      </c>
      <c r="CX46" s="126" t="s">
        <v>242</v>
      </c>
      <c r="CY46" s="55" t="s">
        <v>242</v>
      </c>
      <c r="CZ46" s="126" t="s">
        <v>242</v>
      </c>
      <c r="DA46" s="126" t="s">
        <v>242</v>
      </c>
      <c r="DB46" s="55" t="s">
        <v>1817</v>
      </c>
      <c r="DC46" s="55" t="s">
        <v>248</v>
      </c>
      <c r="DD46" s="55" t="s">
        <v>249</v>
      </c>
      <c r="DE46" s="55" t="s">
        <v>242</v>
      </c>
      <c r="DF46" s="55">
        <v>4</v>
      </c>
      <c r="DG46" s="50">
        <v>0</v>
      </c>
      <c r="DH46" s="50">
        <v>0</v>
      </c>
      <c r="DI46" s="55" t="s">
        <v>242</v>
      </c>
      <c r="DJ46" s="126">
        <v>4</v>
      </c>
      <c r="DK46" s="126">
        <f>+DJ46/AB46*100</f>
        <v>26.666666666666668</v>
      </c>
      <c r="DL46" s="55" t="s">
        <v>1774</v>
      </c>
      <c r="DM46" s="55" t="s">
        <v>687</v>
      </c>
      <c r="DN46" s="126">
        <v>0</v>
      </c>
      <c r="DO46" s="126">
        <v>2</v>
      </c>
      <c r="DP46" s="130">
        <v>0</v>
      </c>
    </row>
    <row r="47" spans="1:120" s="84" customFormat="1" ht="33.950000000000003" customHeight="1">
      <c r="A47" s="360" t="s">
        <v>153</v>
      </c>
      <c r="B47" s="362" t="s">
        <v>146</v>
      </c>
      <c r="C47" s="217" t="s">
        <v>216</v>
      </c>
      <c r="D47" s="72" t="s">
        <v>217</v>
      </c>
      <c r="E47" s="217" t="s">
        <v>276</v>
      </c>
      <c r="F47" s="73">
        <v>46</v>
      </c>
      <c r="G47" s="74">
        <v>38626</v>
      </c>
      <c r="H47" s="75">
        <v>38687</v>
      </c>
      <c r="I47" s="217" t="s">
        <v>447</v>
      </c>
      <c r="J47" s="217"/>
      <c r="K47" s="217"/>
      <c r="L47" s="217"/>
      <c r="M47" s="238" t="s">
        <v>448</v>
      </c>
      <c r="N47" s="76">
        <v>6492</v>
      </c>
      <c r="O47" s="76">
        <v>8726</v>
      </c>
      <c r="P47" s="76">
        <v>15218</v>
      </c>
      <c r="Q47" s="76">
        <v>6745</v>
      </c>
      <c r="R47" s="76">
        <v>10374</v>
      </c>
      <c r="S47" s="77" t="s">
        <v>326</v>
      </c>
      <c r="T47" s="76">
        <v>17119</v>
      </c>
      <c r="U47" s="78">
        <v>1</v>
      </c>
      <c r="V47" s="76">
        <v>243</v>
      </c>
      <c r="W47" s="76">
        <v>2771</v>
      </c>
      <c r="X47" s="76">
        <v>2963</v>
      </c>
      <c r="Y47" s="79">
        <v>68.8</v>
      </c>
      <c r="Z47" s="80">
        <v>41</v>
      </c>
      <c r="AA47" s="80">
        <v>59.593023255813961</v>
      </c>
      <c r="AB47" s="80">
        <v>11.88</v>
      </c>
      <c r="AC47" s="80">
        <v>17.267441860465119</v>
      </c>
      <c r="AD47" s="80">
        <v>15.919999999999996</v>
      </c>
      <c r="AE47" s="79">
        <v>0.35325528856027932</v>
      </c>
      <c r="AF47" s="78" t="s">
        <v>1667</v>
      </c>
      <c r="AG47" s="78" t="s">
        <v>294</v>
      </c>
      <c r="AH47" s="78" t="s">
        <v>280</v>
      </c>
      <c r="AI47" s="78">
        <v>67.400000000000006</v>
      </c>
      <c r="AJ47" s="79">
        <v>68.8</v>
      </c>
      <c r="AK47" s="78">
        <v>2963</v>
      </c>
      <c r="AL47" s="80" t="s">
        <v>227</v>
      </c>
      <c r="AM47" s="76">
        <v>2963</v>
      </c>
      <c r="AN47" s="76">
        <v>6492</v>
      </c>
      <c r="AO47" s="81">
        <v>100</v>
      </c>
      <c r="AP47" s="78">
        <v>10</v>
      </c>
      <c r="AQ47" s="78" t="s">
        <v>217</v>
      </c>
      <c r="AR47" s="78"/>
      <c r="AS47" s="76">
        <v>2963</v>
      </c>
      <c r="AT47" s="78" t="s">
        <v>226</v>
      </c>
      <c r="AU47" s="78" t="s">
        <v>227</v>
      </c>
      <c r="AV47" s="78" t="s">
        <v>227</v>
      </c>
      <c r="AW47" s="78" t="s">
        <v>227</v>
      </c>
      <c r="AX47" s="78">
        <v>8</v>
      </c>
      <c r="AY47" s="78">
        <v>11.26</v>
      </c>
      <c r="AZ47" s="81">
        <v>3.38</v>
      </c>
      <c r="BA47" s="81">
        <v>30.017761989342809</v>
      </c>
      <c r="BB47" s="78" t="s">
        <v>228</v>
      </c>
      <c r="BC47" s="78" t="s">
        <v>449</v>
      </c>
      <c r="BD47" s="78" t="s">
        <v>226</v>
      </c>
      <c r="BE47" s="78" t="s">
        <v>450</v>
      </c>
      <c r="BF47" s="78">
        <v>4</v>
      </c>
      <c r="BG47" s="78" t="s">
        <v>153</v>
      </c>
      <c r="BH47" s="78" t="s">
        <v>217</v>
      </c>
      <c r="BI47" s="78" t="s">
        <v>451</v>
      </c>
      <c r="BJ47" s="78" t="s">
        <v>452</v>
      </c>
      <c r="BK47" s="78">
        <v>1400</v>
      </c>
      <c r="BL47" s="78" t="s">
        <v>10</v>
      </c>
      <c r="BM47" s="78" t="s">
        <v>234</v>
      </c>
      <c r="BN47" s="78" t="s">
        <v>235</v>
      </c>
      <c r="BO47" s="78" t="s">
        <v>217</v>
      </c>
      <c r="BP47" s="78" t="s">
        <v>453</v>
      </c>
      <c r="BQ47" s="78" t="s">
        <v>237</v>
      </c>
      <c r="BR47" s="78" t="s">
        <v>237</v>
      </c>
      <c r="BS47" s="78" t="s">
        <v>454</v>
      </c>
      <c r="BT47" s="82">
        <v>37659</v>
      </c>
      <c r="BU47" s="82">
        <v>40035</v>
      </c>
      <c r="BV47" s="81">
        <v>2009</v>
      </c>
      <c r="BW47" s="216">
        <v>13</v>
      </c>
      <c r="BX47" s="216"/>
      <c r="BY47" s="81">
        <v>2009</v>
      </c>
      <c r="BZ47" s="81">
        <v>2022</v>
      </c>
      <c r="CA47" s="81">
        <v>9</v>
      </c>
      <c r="CB47" s="81"/>
      <c r="CC47" s="81"/>
      <c r="CD47" s="81" t="s">
        <v>455</v>
      </c>
      <c r="CE47" s="81"/>
      <c r="CF47" s="78" t="s">
        <v>338</v>
      </c>
      <c r="CG47" s="78">
        <v>90000</v>
      </c>
      <c r="CH47" s="78">
        <v>80000</v>
      </c>
      <c r="CI47" s="78">
        <v>10000</v>
      </c>
      <c r="CJ47" s="78" t="s">
        <v>225</v>
      </c>
      <c r="CK47" s="78" t="s">
        <v>242</v>
      </c>
      <c r="CL47" s="78" t="s">
        <v>217</v>
      </c>
      <c r="CM47" s="78" t="s">
        <v>217</v>
      </c>
      <c r="CN47" s="78" t="s">
        <v>456</v>
      </c>
      <c r="CO47" s="78" t="s">
        <v>244</v>
      </c>
      <c r="CP47" s="78" t="s">
        <v>237</v>
      </c>
      <c r="CQ47" s="78" t="s">
        <v>457</v>
      </c>
      <c r="CR47" s="78" t="s">
        <v>217</v>
      </c>
      <c r="CS47" s="78" t="s">
        <v>244</v>
      </c>
      <c r="CT47" s="78" t="s">
        <v>458</v>
      </c>
      <c r="CU47" s="78" t="s">
        <v>321</v>
      </c>
      <c r="CV47" s="76">
        <v>300</v>
      </c>
      <c r="CW47" s="76" t="s">
        <v>227</v>
      </c>
      <c r="CX47" s="78"/>
      <c r="CY47" s="78"/>
      <c r="CZ47" s="78"/>
      <c r="DA47" s="78"/>
      <c r="DB47" s="78" t="s">
        <v>459</v>
      </c>
      <c r="DC47" s="78" t="s">
        <v>460</v>
      </c>
      <c r="DD47" s="78"/>
      <c r="DE47" s="78" t="s">
        <v>390</v>
      </c>
      <c r="DF47" s="78"/>
      <c r="DG47" s="81">
        <v>33</v>
      </c>
      <c r="DH47" s="81">
        <v>80.487804878048777</v>
      </c>
      <c r="DI47" s="78" t="s">
        <v>289</v>
      </c>
      <c r="DJ47" s="76">
        <v>4.2</v>
      </c>
      <c r="DK47" s="76">
        <v>35.353535353535349</v>
      </c>
      <c r="DL47" s="78" t="s">
        <v>258</v>
      </c>
      <c r="DM47" s="78" t="s">
        <v>461</v>
      </c>
      <c r="DN47" s="76">
        <v>9</v>
      </c>
      <c r="DO47" s="76">
        <v>9</v>
      </c>
      <c r="DP47" s="83">
        <v>100</v>
      </c>
    </row>
    <row r="48" spans="1:120" ht="33.950000000000003" customHeight="1">
      <c r="A48" s="361"/>
      <c r="B48" s="363"/>
      <c r="C48" s="35" t="s">
        <v>260</v>
      </c>
      <c r="D48" s="120" t="s">
        <v>217</v>
      </c>
      <c r="E48" s="121" t="s">
        <v>276</v>
      </c>
      <c r="F48" s="122" t="s">
        <v>1141</v>
      </c>
      <c r="G48" s="123">
        <v>38626</v>
      </c>
      <c r="H48" s="124">
        <v>38687</v>
      </c>
      <c r="I48" s="125" t="s">
        <v>447</v>
      </c>
      <c r="J48" s="55" t="s">
        <v>226</v>
      </c>
      <c r="K48" s="125" t="s">
        <v>292</v>
      </c>
      <c r="L48" s="125"/>
      <c r="M48" s="182" t="s">
        <v>448</v>
      </c>
      <c r="N48" s="126">
        <v>6493</v>
      </c>
      <c r="O48" s="126">
        <v>8395</v>
      </c>
      <c r="P48" s="126">
        <v>14888</v>
      </c>
      <c r="Q48" s="126">
        <v>6745</v>
      </c>
      <c r="R48" s="146">
        <v>10374</v>
      </c>
      <c r="S48" s="127" t="s">
        <v>326</v>
      </c>
      <c r="T48" s="126">
        <v>17119</v>
      </c>
      <c r="U48" s="55">
        <v>1</v>
      </c>
      <c r="V48" s="126">
        <v>243</v>
      </c>
      <c r="W48" s="126">
        <v>2771</v>
      </c>
      <c r="X48" s="126">
        <v>2963</v>
      </c>
      <c r="Y48" s="128">
        <v>181.41</v>
      </c>
      <c r="Z48" s="129">
        <v>107.03</v>
      </c>
      <c r="AA48" s="129">
        <v>59</v>
      </c>
      <c r="AB48" s="129">
        <v>13</v>
      </c>
      <c r="AC48" s="129">
        <v>7.16</v>
      </c>
      <c r="AD48" s="129">
        <v>61.379999999999995</v>
      </c>
      <c r="AE48" s="128">
        <v>0.89</v>
      </c>
      <c r="AF48" s="55" t="s">
        <v>1142</v>
      </c>
      <c r="AG48" s="55" t="s">
        <v>1143</v>
      </c>
      <c r="AH48" s="55" t="s">
        <v>309</v>
      </c>
      <c r="AI48" s="128">
        <f>+Y48</f>
        <v>181.41</v>
      </c>
      <c r="AJ48" s="128">
        <v>84.36</v>
      </c>
      <c r="AK48" s="126">
        <f>+X48</f>
        <v>2963</v>
      </c>
      <c r="AL48" s="129" t="s">
        <v>227</v>
      </c>
      <c r="AM48" s="126">
        <f>+AK48</f>
        <v>2963</v>
      </c>
      <c r="AN48" s="126">
        <f>+Q48</f>
        <v>6745</v>
      </c>
      <c r="AO48" s="50">
        <v>100</v>
      </c>
      <c r="AP48" s="55">
        <v>4</v>
      </c>
      <c r="AQ48" s="55" t="s">
        <v>217</v>
      </c>
      <c r="AR48" s="55" t="s">
        <v>1144</v>
      </c>
      <c r="AS48" s="126">
        <v>2980</v>
      </c>
      <c r="AT48" s="55" t="s">
        <v>226</v>
      </c>
      <c r="AU48" s="55" t="s">
        <v>226</v>
      </c>
      <c r="AV48" s="55" t="s">
        <v>226</v>
      </c>
      <c r="AW48" s="55" t="s">
        <v>1145</v>
      </c>
      <c r="AX48" s="55">
        <v>7</v>
      </c>
      <c r="AY48" s="55">
        <v>11.26</v>
      </c>
      <c r="AZ48" s="50">
        <v>7.88</v>
      </c>
      <c r="BA48" s="137">
        <f>+AZ48/AY48</f>
        <v>0.69982238010657194</v>
      </c>
      <c r="BB48" s="55" t="s">
        <v>228</v>
      </c>
      <c r="BC48" s="55" t="s">
        <v>449</v>
      </c>
      <c r="BD48" s="55" t="s">
        <v>226</v>
      </c>
      <c r="BE48" s="55" t="s">
        <v>450</v>
      </c>
      <c r="BF48" s="55">
        <v>4</v>
      </c>
      <c r="BG48" s="55" t="s">
        <v>1146</v>
      </c>
      <c r="BH48" s="55" t="s">
        <v>217</v>
      </c>
      <c r="BI48" s="55" t="s">
        <v>451</v>
      </c>
      <c r="BJ48" s="55" t="s">
        <v>452</v>
      </c>
      <c r="BK48" s="55">
        <v>1400</v>
      </c>
      <c r="BL48" s="55" t="s">
        <v>10</v>
      </c>
      <c r="BM48" s="55" t="s">
        <v>234</v>
      </c>
      <c r="BN48" s="55" t="s">
        <v>235</v>
      </c>
      <c r="BO48" s="55" t="s">
        <v>533</v>
      </c>
      <c r="BP48" s="55" t="s">
        <v>453</v>
      </c>
      <c r="BQ48" s="55" t="s">
        <v>226</v>
      </c>
      <c r="BR48" s="55" t="s">
        <v>226</v>
      </c>
      <c r="BS48" s="55" t="s">
        <v>454</v>
      </c>
      <c r="BT48" s="86">
        <v>37659</v>
      </c>
      <c r="BU48" s="86">
        <v>40035</v>
      </c>
      <c r="BV48" s="50">
        <v>2009</v>
      </c>
      <c r="BW48" s="51">
        <v>13</v>
      </c>
      <c r="BX48" s="51"/>
      <c r="BY48" s="50">
        <v>2009</v>
      </c>
      <c r="BZ48" s="50">
        <v>2022</v>
      </c>
      <c r="CA48" s="50">
        <v>9</v>
      </c>
      <c r="CB48" s="50">
        <v>0</v>
      </c>
      <c r="CC48" s="50">
        <v>0</v>
      </c>
      <c r="CD48" s="50" t="s">
        <v>1147</v>
      </c>
      <c r="CE48" s="50" t="s">
        <v>1831</v>
      </c>
      <c r="CF48" s="55" t="s">
        <v>338</v>
      </c>
      <c r="CG48" s="55">
        <v>90000</v>
      </c>
      <c r="CH48" s="55">
        <v>0</v>
      </c>
      <c r="CI48" s="55">
        <v>0</v>
      </c>
      <c r="CJ48" s="55" t="s">
        <v>292</v>
      </c>
      <c r="CK48" s="55" t="s">
        <v>242</v>
      </c>
      <c r="CL48" s="55" t="s">
        <v>226</v>
      </c>
      <c r="CM48" s="55" t="s">
        <v>226</v>
      </c>
      <c r="CN48" s="55" t="s">
        <v>1148</v>
      </c>
      <c r="CO48" s="55" t="s">
        <v>244</v>
      </c>
      <c r="CP48" s="55" t="s">
        <v>237</v>
      </c>
      <c r="CQ48" s="55" t="s">
        <v>320</v>
      </c>
      <c r="CR48" s="55" t="s">
        <v>226</v>
      </c>
      <c r="CS48" s="55" t="s">
        <v>244</v>
      </c>
      <c r="CT48" s="55" t="s">
        <v>246</v>
      </c>
      <c r="CU48" s="55" t="s">
        <v>321</v>
      </c>
      <c r="CV48" s="126">
        <v>300</v>
      </c>
      <c r="CW48" s="126">
        <v>1</v>
      </c>
      <c r="CX48" s="126" t="s">
        <v>292</v>
      </c>
      <c r="CY48" s="55">
        <v>0</v>
      </c>
      <c r="CZ48" s="126" t="s">
        <v>242</v>
      </c>
      <c r="DA48" s="126" t="s">
        <v>242</v>
      </c>
      <c r="DB48" s="55" t="s">
        <v>459</v>
      </c>
      <c r="DC48" s="55" t="s">
        <v>248</v>
      </c>
      <c r="DD48" s="55" t="s">
        <v>1149</v>
      </c>
      <c r="DE48" s="55" t="s">
        <v>1150</v>
      </c>
      <c r="DF48" s="55">
        <v>97.05</v>
      </c>
      <c r="DG48" s="55">
        <v>90</v>
      </c>
      <c r="DH48" s="137">
        <f>+DG48/Z48</f>
        <v>0.84088573297206393</v>
      </c>
      <c r="DI48" s="55" t="s">
        <v>646</v>
      </c>
      <c r="DJ48" s="126">
        <v>7.05</v>
      </c>
      <c r="DK48" s="137">
        <f>+DJ48/AB48</f>
        <v>0.54230769230769227</v>
      </c>
      <c r="DL48" s="55" t="s">
        <v>1133</v>
      </c>
      <c r="DM48" s="55" t="s">
        <v>461</v>
      </c>
      <c r="DN48" s="126">
        <v>4</v>
      </c>
      <c r="DO48" s="126">
        <v>8</v>
      </c>
      <c r="DP48" s="130">
        <v>0</v>
      </c>
    </row>
    <row r="49" spans="1:208" s="84" customFormat="1" ht="33.950000000000003" customHeight="1">
      <c r="A49" s="360" t="s">
        <v>154</v>
      </c>
      <c r="B49" s="362" t="s">
        <v>146</v>
      </c>
      <c r="C49" s="217" t="s">
        <v>216</v>
      </c>
      <c r="D49" s="72" t="s">
        <v>217</v>
      </c>
      <c r="E49" s="217" t="s">
        <v>218</v>
      </c>
      <c r="F49" s="73">
        <v>116</v>
      </c>
      <c r="G49" s="74">
        <v>38626</v>
      </c>
      <c r="H49" s="75">
        <v>38681</v>
      </c>
      <c r="I49" s="217" t="s">
        <v>462</v>
      </c>
      <c r="J49" s="217"/>
      <c r="K49" s="217"/>
      <c r="L49" s="217"/>
      <c r="M49" s="238" t="s">
        <v>463</v>
      </c>
      <c r="N49" s="76">
        <v>3598</v>
      </c>
      <c r="O49" s="76">
        <v>3944</v>
      </c>
      <c r="P49" s="76">
        <v>7542</v>
      </c>
      <c r="Q49" s="76">
        <v>3062</v>
      </c>
      <c r="R49" s="76">
        <v>3522</v>
      </c>
      <c r="S49" s="77" t="s">
        <v>326</v>
      </c>
      <c r="T49" s="76">
        <v>6584</v>
      </c>
      <c r="U49" s="78">
        <v>0.4</v>
      </c>
      <c r="V49" s="76">
        <v>119</v>
      </c>
      <c r="W49" s="76">
        <v>778</v>
      </c>
      <c r="X49" s="76">
        <v>879</v>
      </c>
      <c r="Y49" s="79">
        <v>39</v>
      </c>
      <c r="Z49" s="80">
        <v>23.79</v>
      </c>
      <c r="AA49" s="80">
        <v>61</v>
      </c>
      <c r="AB49" s="80">
        <v>10.686</v>
      </c>
      <c r="AC49" s="80">
        <v>27.400000000000002</v>
      </c>
      <c r="AD49" s="80">
        <v>4.5240000000000009</v>
      </c>
      <c r="AE49" s="79">
        <v>0.36131183991106169</v>
      </c>
      <c r="AF49" s="78" t="s">
        <v>1669</v>
      </c>
      <c r="AG49" s="78" t="s">
        <v>294</v>
      </c>
      <c r="AH49" s="78" t="s">
        <v>309</v>
      </c>
      <c r="AI49" s="78">
        <v>39</v>
      </c>
      <c r="AJ49" s="79">
        <v>39</v>
      </c>
      <c r="AK49" s="78">
        <v>879</v>
      </c>
      <c r="AL49" s="80">
        <v>0</v>
      </c>
      <c r="AM49" s="76">
        <v>879</v>
      </c>
      <c r="AN49" s="76">
        <v>3598</v>
      </c>
      <c r="AO49" s="81">
        <v>100</v>
      </c>
      <c r="AP49" s="78">
        <v>5</v>
      </c>
      <c r="AQ49" s="78" t="s">
        <v>225</v>
      </c>
      <c r="AR49" s="78"/>
      <c r="AS49" s="76">
        <v>879</v>
      </c>
      <c r="AT49" s="78" t="s">
        <v>226</v>
      </c>
      <c r="AU49" s="78" t="s">
        <v>226</v>
      </c>
      <c r="AV49" s="78" t="s">
        <v>226</v>
      </c>
      <c r="AW49" s="78" t="s">
        <v>292</v>
      </c>
      <c r="AX49" s="78">
        <v>3</v>
      </c>
      <c r="AY49" s="78">
        <v>2.94</v>
      </c>
      <c r="AZ49" s="81">
        <v>2.94</v>
      </c>
      <c r="BA49" s="81">
        <v>100</v>
      </c>
      <c r="BB49" s="78" t="s">
        <v>228</v>
      </c>
      <c r="BC49" s="78" t="s">
        <v>464</v>
      </c>
      <c r="BD49" s="78" t="s">
        <v>217</v>
      </c>
      <c r="BE49" s="78" t="s">
        <v>465</v>
      </c>
      <c r="BF49" s="78">
        <v>105</v>
      </c>
      <c r="BG49" s="78" t="s">
        <v>154</v>
      </c>
      <c r="BH49" s="78" t="s">
        <v>217</v>
      </c>
      <c r="BI49" s="78">
        <v>808086</v>
      </c>
      <c r="BJ49" s="78">
        <v>1140957</v>
      </c>
      <c r="BK49" s="78">
        <v>1239</v>
      </c>
      <c r="BL49" s="78" t="s">
        <v>10</v>
      </c>
      <c r="BM49" s="78" t="s">
        <v>234</v>
      </c>
      <c r="BN49" s="78" t="s">
        <v>235</v>
      </c>
      <c r="BO49" s="78" t="s">
        <v>217</v>
      </c>
      <c r="BP49" s="78" t="s">
        <v>466</v>
      </c>
      <c r="BQ49" s="78" t="s">
        <v>237</v>
      </c>
      <c r="BR49" s="78" t="s">
        <v>237</v>
      </c>
      <c r="BS49" s="78" t="s">
        <v>467</v>
      </c>
      <c r="BT49" s="85">
        <v>40640</v>
      </c>
      <c r="BU49" s="85">
        <v>40640</v>
      </c>
      <c r="BV49" s="81">
        <v>2011</v>
      </c>
      <c r="BW49" s="216">
        <v>18</v>
      </c>
      <c r="BX49" s="216"/>
      <c r="BY49" s="81">
        <v>2011</v>
      </c>
      <c r="BZ49" s="81">
        <v>2029</v>
      </c>
      <c r="CA49" s="81">
        <v>16</v>
      </c>
      <c r="CB49" s="81"/>
      <c r="CC49" s="81"/>
      <c r="CD49" s="81" t="s">
        <v>468</v>
      </c>
      <c r="CE49" s="81"/>
      <c r="CF49" s="78" t="s">
        <v>338</v>
      </c>
      <c r="CG49" s="78">
        <v>23000</v>
      </c>
      <c r="CH49" s="78">
        <v>1800</v>
      </c>
      <c r="CI49" s="78">
        <v>1100</v>
      </c>
      <c r="CJ49" s="78" t="s">
        <v>225</v>
      </c>
      <c r="CK49" s="78" t="s">
        <v>242</v>
      </c>
      <c r="CL49" s="78" t="s">
        <v>217</v>
      </c>
      <c r="CM49" s="78" t="s">
        <v>217</v>
      </c>
      <c r="CN49" s="78" t="s">
        <v>243</v>
      </c>
      <c r="CO49" s="78" t="s">
        <v>244</v>
      </c>
      <c r="CP49" s="78" t="s">
        <v>237</v>
      </c>
      <c r="CQ49" s="78" t="s">
        <v>245</v>
      </c>
      <c r="CR49" s="78" t="s">
        <v>217</v>
      </c>
      <c r="CS49" s="78" t="s">
        <v>244</v>
      </c>
      <c r="CT49" s="78" t="s">
        <v>246</v>
      </c>
      <c r="CU49" s="78" t="s">
        <v>247</v>
      </c>
      <c r="CV49" s="76">
        <v>50</v>
      </c>
      <c r="CW49" s="76" t="s">
        <v>242</v>
      </c>
      <c r="CX49" s="78" t="s">
        <v>237</v>
      </c>
      <c r="CY49" s="78">
        <v>1</v>
      </c>
      <c r="CZ49" s="78" t="s">
        <v>217</v>
      </c>
      <c r="DA49" s="78" t="s">
        <v>217</v>
      </c>
      <c r="DB49" s="78" t="s">
        <v>459</v>
      </c>
      <c r="DC49" s="78" t="s">
        <v>469</v>
      </c>
      <c r="DD49" s="78"/>
      <c r="DE49" s="78" t="s">
        <v>390</v>
      </c>
      <c r="DF49" s="78"/>
      <c r="DG49" s="81">
        <v>0</v>
      </c>
      <c r="DH49" s="81">
        <v>0</v>
      </c>
      <c r="DI49" s="78" t="s">
        <v>289</v>
      </c>
      <c r="DJ49" s="76">
        <v>0.875</v>
      </c>
      <c r="DK49" s="76">
        <v>8.1882837357289908</v>
      </c>
      <c r="DL49" s="78" t="s">
        <v>391</v>
      </c>
      <c r="DM49" s="78" t="s">
        <v>470</v>
      </c>
      <c r="DN49" s="76">
        <v>9</v>
      </c>
      <c r="DO49" s="76">
        <v>11.111111111111111</v>
      </c>
      <c r="DP49" s="83">
        <v>81</v>
      </c>
    </row>
    <row r="50" spans="1:208" ht="42.75" customHeight="1">
      <c r="A50" s="361"/>
      <c r="B50" s="363"/>
      <c r="C50" s="35" t="s">
        <v>260</v>
      </c>
      <c r="D50" s="120" t="s">
        <v>217</v>
      </c>
      <c r="E50" s="121" t="s">
        <v>218</v>
      </c>
      <c r="F50" s="122" t="s">
        <v>1151</v>
      </c>
      <c r="G50" s="123">
        <v>38626</v>
      </c>
      <c r="H50" s="124">
        <v>38681</v>
      </c>
      <c r="I50" s="125" t="s">
        <v>462</v>
      </c>
      <c r="J50" s="55" t="s">
        <v>226</v>
      </c>
      <c r="K50" s="125" t="s">
        <v>292</v>
      </c>
      <c r="L50" s="125" t="s">
        <v>292</v>
      </c>
      <c r="M50" s="182" t="s">
        <v>463</v>
      </c>
      <c r="N50" s="126">
        <v>3755</v>
      </c>
      <c r="O50" s="126">
        <v>3939</v>
      </c>
      <c r="P50" s="126">
        <v>7694</v>
      </c>
      <c r="Q50" s="126">
        <v>3405</v>
      </c>
      <c r="R50" s="146">
        <v>2831</v>
      </c>
      <c r="S50" s="127" t="s">
        <v>0</v>
      </c>
      <c r="T50" s="126">
        <f>+Q50+R50</f>
        <v>6236</v>
      </c>
      <c r="U50" s="55" t="s">
        <v>1152</v>
      </c>
      <c r="V50" s="126">
        <v>119</v>
      </c>
      <c r="W50" s="126">
        <v>1028</v>
      </c>
      <c r="X50" s="126">
        <v>879</v>
      </c>
      <c r="Y50" s="128">
        <v>48</v>
      </c>
      <c r="Z50" s="129">
        <v>29.28</v>
      </c>
      <c r="AA50" s="129">
        <v>61</v>
      </c>
      <c r="AB50" s="129">
        <v>13.152000000000001</v>
      </c>
      <c r="AC50" s="129">
        <v>27</v>
      </c>
      <c r="AD50" s="129">
        <v>5.57</v>
      </c>
      <c r="AE50" s="128">
        <v>0.47</v>
      </c>
      <c r="AF50" s="55" t="s">
        <v>1657</v>
      </c>
      <c r="AG50" s="55" t="s">
        <v>1684</v>
      </c>
      <c r="AH50" s="55" t="s">
        <v>309</v>
      </c>
      <c r="AI50" s="55">
        <v>48</v>
      </c>
      <c r="AJ50" s="128">
        <v>44.51</v>
      </c>
      <c r="AK50" s="126">
        <f>+X50</f>
        <v>879</v>
      </c>
      <c r="AL50" s="129" t="s">
        <v>227</v>
      </c>
      <c r="AM50" s="126">
        <f>+AK50</f>
        <v>879</v>
      </c>
      <c r="AN50" s="126">
        <v>3405</v>
      </c>
      <c r="AO50" s="50">
        <v>100</v>
      </c>
      <c r="AP50" s="55">
        <v>4</v>
      </c>
      <c r="AQ50" s="55" t="s">
        <v>226</v>
      </c>
      <c r="AR50" s="55" t="s">
        <v>1153</v>
      </c>
      <c r="AS50" s="126">
        <v>879</v>
      </c>
      <c r="AT50" s="55" t="s">
        <v>226</v>
      </c>
      <c r="AU50" s="55" t="s">
        <v>226</v>
      </c>
      <c r="AV50" s="55" t="s">
        <v>226</v>
      </c>
      <c r="AW50" s="55" t="s">
        <v>292</v>
      </c>
      <c r="AX50" s="55">
        <v>4</v>
      </c>
      <c r="AY50" s="129">
        <v>3</v>
      </c>
      <c r="AZ50" s="129">
        <v>2.94</v>
      </c>
      <c r="BA50" s="137">
        <f>+AZ50/AY50</f>
        <v>0.98</v>
      </c>
      <c r="BB50" s="55" t="s">
        <v>228</v>
      </c>
      <c r="BC50" s="55" t="s">
        <v>464</v>
      </c>
      <c r="BD50" s="55" t="s">
        <v>226</v>
      </c>
      <c r="BE50" s="55" t="s">
        <v>465</v>
      </c>
      <c r="BF50" s="55">
        <v>3</v>
      </c>
      <c r="BG50" s="55" t="s">
        <v>154</v>
      </c>
      <c r="BH50" s="55" t="s">
        <v>217</v>
      </c>
      <c r="BI50" s="55">
        <v>808086</v>
      </c>
      <c r="BJ50" s="55">
        <v>1140957</v>
      </c>
      <c r="BK50" s="55">
        <v>1239</v>
      </c>
      <c r="BL50" s="55" t="s">
        <v>316</v>
      </c>
      <c r="BM50" s="55" t="s">
        <v>234</v>
      </c>
      <c r="BN50" s="55" t="s">
        <v>235</v>
      </c>
      <c r="BO50" s="55" t="s">
        <v>226</v>
      </c>
      <c r="BP50" s="55" t="s">
        <v>466</v>
      </c>
      <c r="BQ50" s="55" t="s">
        <v>226</v>
      </c>
      <c r="BR50" s="55" t="s">
        <v>226</v>
      </c>
      <c r="BS50" s="55" t="s">
        <v>467</v>
      </c>
      <c r="BT50" s="86">
        <v>40640</v>
      </c>
      <c r="BU50" s="86">
        <v>40640</v>
      </c>
      <c r="BV50" s="50">
        <v>2011</v>
      </c>
      <c r="BW50" s="51">
        <v>18</v>
      </c>
      <c r="BX50" s="51"/>
      <c r="BY50" s="50">
        <v>2011</v>
      </c>
      <c r="BZ50" s="50">
        <v>2029</v>
      </c>
      <c r="CA50" s="50">
        <v>16</v>
      </c>
      <c r="CB50" s="50">
        <v>15</v>
      </c>
      <c r="CC50" s="50" t="s">
        <v>227</v>
      </c>
      <c r="CD50" s="50"/>
      <c r="CE50" s="50" t="s">
        <v>1830</v>
      </c>
      <c r="CF50" s="55" t="s">
        <v>338</v>
      </c>
      <c r="CG50" s="55">
        <v>23000</v>
      </c>
      <c r="CH50" s="55">
        <v>1800</v>
      </c>
      <c r="CI50" s="55">
        <v>1100</v>
      </c>
      <c r="CJ50" s="55" t="s">
        <v>292</v>
      </c>
      <c r="CK50" s="55" t="s">
        <v>242</v>
      </c>
      <c r="CL50" s="55" t="s">
        <v>226</v>
      </c>
      <c r="CM50" s="55" t="s">
        <v>226</v>
      </c>
      <c r="CN50" s="55" t="s">
        <v>1154</v>
      </c>
      <c r="CO50" s="55" t="s">
        <v>1155</v>
      </c>
      <c r="CP50" s="55" t="s">
        <v>237</v>
      </c>
      <c r="CQ50" s="55" t="s">
        <v>1156</v>
      </c>
      <c r="CR50" s="55" t="s">
        <v>226</v>
      </c>
      <c r="CS50" s="55" t="s">
        <v>244</v>
      </c>
      <c r="CT50" s="55" t="s">
        <v>246</v>
      </c>
      <c r="CU50" s="55" t="s">
        <v>321</v>
      </c>
      <c r="CV50" s="126">
        <v>50</v>
      </c>
      <c r="CW50" s="126">
        <v>50</v>
      </c>
      <c r="CX50" s="126" t="s">
        <v>292</v>
      </c>
      <c r="CY50" s="55">
        <v>0</v>
      </c>
      <c r="CZ50" s="126" t="s">
        <v>242</v>
      </c>
      <c r="DA50" s="126" t="s">
        <v>242</v>
      </c>
      <c r="DB50" s="55" t="s">
        <v>1157</v>
      </c>
      <c r="DC50" s="55" t="s">
        <v>248</v>
      </c>
      <c r="DD50" s="55" t="s">
        <v>248</v>
      </c>
      <c r="DE50" s="55" t="s">
        <v>242</v>
      </c>
      <c r="DF50" s="128">
        <v>3.490000000000002</v>
      </c>
      <c r="DG50" s="50">
        <v>0</v>
      </c>
      <c r="DH50" s="50">
        <v>0</v>
      </c>
      <c r="DI50" s="55" t="s">
        <v>242</v>
      </c>
      <c r="DJ50" s="127">
        <v>3.490000000000002</v>
      </c>
      <c r="DK50" s="137">
        <f>+DJ50/Z50</f>
        <v>0.11919398907103831</v>
      </c>
      <c r="DL50" s="55" t="s">
        <v>1775</v>
      </c>
      <c r="DM50" s="55" t="s">
        <v>1158</v>
      </c>
      <c r="DN50" s="126">
        <v>0</v>
      </c>
      <c r="DO50" s="126">
        <v>2</v>
      </c>
      <c r="DP50" s="130">
        <v>0</v>
      </c>
    </row>
    <row r="51" spans="1:208" s="84" customFormat="1" ht="33.950000000000003" customHeight="1">
      <c r="A51" s="360" t="s">
        <v>155</v>
      </c>
      <c r="B51" s="362" t="s">
        <v>146</v>
      </c>
      <c r="C51" s="217" t="s">
        <v>216</v>
      </c>
      <c r="D51" s="72" t="s">
        <v>217</v>
      </c>
      <c r="E51" s="217" t="s">
        <v>276</v>
      </c>
      <c r="F51" s="73">
        <v>82</v>
      </c>
      <c r="G51" s="74">
        <v>38628</v>
      </c>
      <c r="H51" s="75">
        <v>39057</v>
      </c>
      <c r="I51" s="217" t="s">
        <v>471</v>
      </c>
      <c r="J51" s="217"/>
      <c r="K51" s="217"/>
      <c r="L51" s="217"/>
      <c r="M51" s="238" t="s">
        <v>472</v>
      </c>
      <c r="N51" s="76">
        <v>3364</v>
      </c>
      <c r="O51" s="76">
        <v>2863</v>
      </c>
      <c r="P51" s="76">
        <v>6227</v>
      </c>
      <c r="Q51" s="76">
        <v>3625</v>
      </c>
      <c r="R51" s="76">
        <v>4617</v>
      </c>
      <c r="S51" s="77" t="s">
        <v>279</v>
      </c>
      <c r="T51" s="76">
        <v>8242</v>
      </c>
      <c r="U51" s="78">
        <v>0.4</v>
      </c>
      <c r="V51" s="76">
        <v>130</v>
      </c>
      <c r="W51" s="76">
        <v>858</v>
      </c>
      <c r="X51" s="76">
        <v>971</v>
      </c>
      <c r="Y51" s="79">
        <v>48</v>
      </c>
      <c r="Z51" s="80">
        <v>28.54</v>
      </c>
      <c r="AA51" s="80">
        <v>59.458333333333336</v>
      </c>
      <c r="AB51" s="80">
        <v>10.87</v>
      </c>
      <c r="AC51" s="80">
        <v>22.645833333333332</v>
      </c>
      <c r="AD51" s="80">
        <v>8.5900000000000016</v>
      </c>
      <c r="AE51" s="79">
        <v>0.47562425683709869</v>
      </c>
      <c r="AF51" s="78" t="s">
        <v>307</v>
      </c>
      <c r="AG51" s="78" t="s">
        <v>294</v>
      </c>
      <c r="AH51" s="78" t="s">
        <v>309</v>
      </c>
      <c r="AI51" s="78">
        <v>48</v>
      </c>
      <c r="AJ51" s="79">
        <v>48</v>
      </c>
      <c r="AK51" s="78">
        <v>971</v>
      </c>
      <c r="AL51" s="80" t="s">
        <v>227</v>
      </c>
      <c r="AM51" s="76">
        <v>1115</v>
      </c>
      <c r="AN51" s="76">
        <v>3364</v>
      </c>
      <c r="AO51" s="81">
        <v>100</v>
      </c>
      <c r="AP51" s="78">
        <v>3</v>
      </c>
      <c r="AQ51" s="78" t="s">
        <v>217</v>
      </c>
      <c r="AR51" s="78"/>
      <c r="AS51" s="76">
        <v>1115</v>
      </c>
      <c r="AT51" s="78" t="s">
        <v>226</v>
      </c>
      <c r="AU51" s="78" t="s">
        <v>226</v>
      </c>
      <c r="AV51" s="78" t="s">
        <v>226</v>
      </c>
      <c r="AW51" s="78" t="s">
        <v>473</v>
      </c>
      <c r="AX51" s="78">
        <v>6</v>
      </c>
      <c r="AY51" s="78">
        <v>2.56</v>
      </c>
      <c r="AZ51" s="81">
        <v>1.5</v>
      </c>
      <c r="BA51" s="81">
        <v>58.59375</v>
      </c>
      <c r="BB51" s="78" t="s">
        <v>228</v>
      </c>
      <c r="BC51" s="78" t="s">
        <v>474</v>
      </c>
      <c r="BD51" s="78"/>
      <c r="BE51" s="78" t="s">
        <v>475</v>
      </c>
      <c r="BF51" s="78">
        <v>137.5</v>
      </c>
      <c r="BG51" s="78" t="s">
        <v>476</v>
      </c>
      <c r="BH51" s="78" t="s">
        <v>225</v>
      </c>
      <c r="BI51" s="78"/>
      <c r="BJ51" s="78"/>
      <c r="BK51" s="78"/>
      <c r="BL51" s="78" t="s">
        <v>10</v>
      </c>
      <c r="BM51" s="78" t="s">
        <v>234</v>
      </c>
      <c r="BN51" s="78"/>
      <c r="BO51" s="78" t="s">
        <v>225</v>
      </c>
      <c r="BP51" s="78"/>
      <c r="BQ51" s="78" t="s">
        <v>225</v>
      </c>
      <c r="BR51" s="78" t="s">
        <v>225</v>
      </c>
      <c r="BS51" s="78"/>
      <c r="BT51" s="82"/>
      <c r="BU51" s="82"/>
      <c r="BV51" s="81"/>
      <c r="BW51" s="216"/>
      <c r="BX51" s="216"/>
      <c r="BY51" s="81">
        <v>0</v>
      </c>
      <c r="BZ51" s="81">
        <v>0</v>
      </c>
      <c r="CA51" s="81">
        <v>0</v>
      </c>
      <c r="CB51" s="81"/>
      <c r="CC51" s="81"/>
      <c r="CD51" s="81"/>
      <c r="CE51" s="81"/>
      <c r="CF51" s="78" t="s">
        <v>338</v>
      </c>
      <c r="CG51" s="78"/>
      <c r="CH51" s="78"/>
      <c r="CI51" s="78"/>
      <c r="CJ51" s="78" t="s">
        <v>225</v>
      </c>
      <c r="CK51" s="78" t="s">
        <v>242</v>
      </c>
      <c r="CL51" s="78" t="s">
        <v>217</v>
      </c>
      <c r="CM51" s="78"/>
      <c r="CN51" s="78" t="s">
        <v>249</v>
      </c>
      <c r="CO51" s="78" t="s">
        <v>477</v>
      </c>
      <c r="CP51" s="78" t="s">
        <v>225</v>
      </c>
      <c r="CQ51" s="78" t="s">
        <v>249</v>
      </c>
      <c r="CR51" s="78"/>
      <c r="CS51" s="78"/>
      <c r="CT51" s="78"/>
      <c r="CU51" s="78"/>
      <c r="CV51" s="76" t="s">
        <v>242</v>
      </c>
      <c r="CW51" s="76" t="s">
        <v>242</v>
      </c>
      <c r="CX51" s="78"/>
      <c r="CY51" s="78"/>
      <c r="CZ51" s="78"/>
      <c r="DA51" s="78"/>
      <c r="DB51" s="78" t="s">
        <v>395</v>
      </c>
      <c r="DC51" s="78" t="s">
        <v>460</v>
      </c>
      <c r="DE51" s="78" t="s">
        <v>390</v>
      </c>
      <c r="DF51" s="78"/>
      <c r="DG51" s="81">
        <v>21.06</v>
      </c>
      <c r="DH51" s="81">
        <v>73.791170287316049</v>
      </c>
      <c r="DI51" s="78" t="s">
        <v>289</v>
      </c>
      <c r="DJ51" s="76">
        <v>22.3</v>
      </c>
      <c r="DK51" s="76">
        <v>205.15179392824288</v>
      </c>
      <c r="DL51" s="78" t="s">
        <v>258</v>
      </c>
      <c r="DM51" s="78" t="s">
        <v>478</v>
      </c>
      <c r="DN51" s="76">
        <v>4</v>
      </c>
      <c r="DO51" s="76">
        <v>6</v>
      </c>
      <c r="DP51" s="83">
        <v>66.666666666666657</v>
      </c>
    </row>
    <row r="52" spans="1:208" ht="33.950000000000003" customHeight="1">
      <c r="A52" s="361"/>
      <c r="B52" s="363"/>
      <c r="C52" s="35" t="s">
        <v>260</v>
      </c>
      <c r="D52" s="120" t="s">
        <v>217</v>
      </c>
      <c r="E52" s="125" t="s">
        <v>276</v>
      </c>
      <c r="F52" s="122">
        <v>82</v>
      </c>
      <c r="G52" s="123">
        <v>38628</v>
      </c>
      <c r="H52" s="124">
        <v>39057</v>
      </c>
      <c r="I52" s="125" t="s">
        <v>471</v>
      </c>
      <c r="J52" s="55" t="s">
        <v>292</v>
      </c>
      <c r="K52" s="125" t="s">
        <v>292</v>
      </c>
      <c r="L52" s="125" t="s">
        <v>292</v>
      </c>
      <c r="M52" s="182" t="s">
        <v>472</v>
      </c>
      <c r="N52" s="126">
        <v>3374</v>
      </c>
      <c r="O52" s="126">
        <v>2818</v>
      </c>
      <c r="P52" s="126">
        <v>6192</v>
      </c>
      <c r="Q52" s="126">
        <v>3625</v>
      </c>
      <c r="R52" s="146">
        <v>4617</v>
      </c>
      <c r="S52" s="127" t="s">
        <v>279</v>
      </c>
      <c r="T52" s="126">
        <v>8242</v>
      </c>
      <c r="U52" s="55" t="s">
        <v>1152</v>
      </c>
      <c r="V52" s="126">
        <v>130</v>
      </c>
      <c r="W52" s="126">
        <v>858</v>
      </c>
      <c r="X52" s="126">
        <v>971</v>
      </c>
      <c r="Y52" s="128">
        <v>65.5</v>
      </c>
      <c r="Z52" s="129">
        <v>39.299999999999997</v>
      </c>
      <c r="AA52" s="129">
        <v>60</v>
      </c>
      <c r="AB52" s="129">
        <v>13.754999999999999</v>
      </c>
      <c r="AC52" s="129">
        <v>21</v>
      </c>
      <c r="AD52" s="129">
        <v>12.445000000000004</v>
      </c>
      <c r="AE52" s="128">
        <v>0.48</v>
      </c>
      <c r="AF52" s="55" t="s">
        <v>1685</v>
      </c>
      <c r="AG52" s="55" t="s">
        <v>1159</v>
      </c>
      <c r="AH52" s="55" t="s">
        <v>309</v>
      </c>
      <c r="AI52" s="55">
        <v>65.5</v>
      </c>
      <c r="AJ52" s="128">
        <v>65.5</v>
      </c>
      <c r="AK52" s="55">
        <v>971</v>
      </c>
      <c r="AL52" s="129">
        <v>0</v>
      </c>
      <c r="AM52" s="126">
        <v>971</v>
      </c>
      <c r="AN52" s="126">
        <v>3364</v>
      </c>
      <c r="AO52" s="50">
        <v>100</v>
      </c>
      <c r="AP52" s="55">
        <v>3</v>
      </c>
      <c r="AQ52" s="55" t="s">
        <v>217</v>
      </c>
      <c r="AR52" s="55" t="s">
        <v>1160</v>
      </c>
      <c r="AS52" s="126">
        <v>971</v>
      </c>
      <c r="AT52" s="55" t="s">
        <v>292</v>
      </c>
      <c r="AU52" s="55" t="s">
        <v>292</v>
      </c>
      <c r="AV52" s="55" t="s">
        <v>292</v>
      </c>
      <c r="AW52" s="55" t="s">
        <v>292</v>
      </c>
      <c r="AX52" s="55">
        <v>3</v>
      </c>
      <c r="AY52" s="55" t="s">
        <v>1161</v>
      </c>
      <c r="AZ52" s="50">
        <v>10</v>
      </c>
      <c r="BA52" s="50">
        <v>75</v>
      </c>
      <c r="BB52" s="55" t="s">
        <v>1808</v>
      </c>
      <c r="BC52" s="55" t="s">
        <v>1809</v>
      </c>
      <c r="BD52" s="55" t="s">
        <v>226</v>
      </c>
      <c r="BE52" s="55" t="s">
        <v>1127</v>
      </c>
      <c r="BF52" s="55">
        <v>34</v>
      </c>
      <c r="BG52" s="55" t="s">
        <v>415</v>
      </c>
      <c r="BH52" s="55" t="s">
        <v>292</v>
      </c>
      <c r="BI52" s="55" t="s">
        <v>227</v>
      </c>
      <c r="BJ52" s="55" t="s">
        <v>227</v>
      </c>
      <c r="BK52" s="55" t="s">
        <v>227</v>
      </c>
      <c r="BL52" s="55" t="s">
        <v>415</v>
      </c>
      <c r="BM52" s="55" t="s">
        <v>234</v>
      </c>
      <c r="BN52" s="55" t="s">
        <v>235</v>
      </c>
      <c r="BO52" s="55" t="s">
        <v>227</v>
      </c>
      <c r="BP52" s="55" t="s">
        <v>227</v>
      </c>
      <c r="BQ52" s="55" t="s">
        <v>226</v>
      </c>
      <c r="BR52" s="55" t="s">
        <v>226</v>
      </c>
      <c r="BS52" s="55" t="s">
        <v>227</v>
      </c>
      <c r="BT52" s="86" t="s">
        <v>227</v>
      </c>
      <c r="BU52" s="86" t="s">
        <v>227</v>
      </c>
      <c r="BV52" s="50" t="s">
        <v>227</v>
      </c>
      <c r="BW52" s="51" t="s">
        <v>227</v>
      </c>
      <c r="BX52" s="51"/>
      <c r="BY52" s="50" t="s">
        <v>227</v>
      </c>
      <c r="BZ52" s="50" t="s">
        <v>227</v>
      </c>
      <c r="CA52" s="50" t="s">
        <v>227</v>
      </c>
      <c r="CB52" s="50" t="s">
        <v>227</v>
      </c>
      <c r="CC52" s="50" t="s">
        <v>227</v>
      </c>
      <c r="CD52" s="50" t="s">
        <v>227</v>
      </c>
      <c r="CE52" s="50" t="s">
        <v>227</v>
      </c>
      <c r="CF52" s="55" t="s">
        <v>227</v>
      </c>
      <c r="CG52" s="55" t="s">
        <v>227</v>
      </c>
      <c r="CH52" s="55" t="s">
        <v>227</v>
      </c>
      <c r="CI52" s="55" t="s">
        <v>227</v>
      </c>
      <c r="CJ52" s="55" t="s">
        <v>227</v>
      </c>
      <c r="CK52" s="55" t="s">
        <v>227</v>
      </c>
      <c r="CL52" s="55" t="s">
        <v>227</v>
      </c>
      <c r="CM52" s="55" t="s">
        <v>227</v>
      </c>
      <c r="CN52" s="55" t="s">
        <v>227</v>
      </c>
      <c r="CO52" s="55" t="s">
        <v>227</v>
      </c>
      <c r="CP52" s="55" t="s">
        <v>227</v>
      </c>
      <c r="CQ52" s="55" t="s">
        <v>227</v>
      </c>
      <c r="CR52" s="55" t="s">
        <v>227</v>
      </c>
      <c r="CS52" s="55" t="s">
        <v>227</v>
      </c>
      <c r="CT52" s="55" t="s">
        <v>227</v>
      </c>
      <c r="CU52" s="55" t="s">
        <v>227</v>
      </c>
      <c r="CV52" s="126" t="s">
        <v>227</v>
      </c>
      <c r="CW52" s="126" t="s">
        <v>227</v>
      </c>
      <c r="CX52" s="126" t="s">
        <v>227</v>
      </c>
      <c r="CY52" s="55" t="s">
        <v>227</v>
      </c>
      <c r="CZ52" s="126" t="s">
        <v>227</v>
      </c>
      <c r="DA52" s="126" t="s">
        <v>227</v>
      </c>
      <c r="DB52" s="55" t="s">
        <v>1818</v>
      </c>
      <c r="DC52" s="55" t="s">
        <v>248</v>
      </c>
      <c r="DD52" s="55" t="s">
        <v>249</v>
      </c>
      <c r="DE52" s="55" t="s">
        <v>242</v>
      </c>
      <c r="DF52" s="55">
        <v>0</v>
      </c>
      <c r="DG52" s="50">
        <v>0</v>
      </c>
      <c r="DH52" s="50">
        <v>0</v>
      </c>
      <c r="DI52" s="55" t="s">
        <v>242</v>
      </c>
      <c r="DJ52" s="126">
        <v>0</v>
      </c>
      <c r="DK52" s="126">
        <v>0</v>
      </c>
      <c r="DL52" s="55" t="s">
        <v>242</v>
      </c>
      <c r="DM52" s="55" t="s">
        <v>242</v>
      </c>
      <c r="DN52" s="126">
        <v>0</v>
      </c>
      <c r="DO52" s="126">
        <v>6</v>
      </c>
      <c r="DP52" s="130">
        <v>0</v>
      </c>
    </row>
    <row r="53" spans="1:208" s="84" customFormat="1" ht="33.950000000000003" customHeight="1">
      <c r="A53" s="360" t="s">
        <v>156</v>
      </c>
      <c r="B53" s="362" t="s">
        <v>146</v>
      </c>
      <c r="C53" s="217" t="s">
        <v>216</v>
      </c>
      <c r="D53" s="72" t="s">
        <v>217</v>
      </c>
      <c r="E53" s="217" t="s">
        <v>276</v>
      </c>
      <c r="F53" s="73">
        <v>263</v>
      </c>
      <c r="G53" s="74">
        <v>38625</v>
      </c>
      <c r="H53" s="75">
        <v>38702</v>
      </c>
      <c r="I53" s="217" t="s">
        <v>479</v>
      </c>
      <c r="J53" s="217"/>
      <c r="K53" s="217"/>
      <c r="L53" s="217"/>
      <c r="M53" s="238" t="s">
        <v>480</v>
      </c>
      <c r="N53" s="76">
        <v>6678</v>
      </c>
      <c r="O53" s="76">
        <v>6636</v>
      </c>
      <c r="P53" s="76">
        <v>13314</v>
      </c>
      <c r="Q53" s="76">
        <v>5454</v>
      </c>
      <c r="R53" s="76">
        <v>8553</v>
      </c>
      <c r="S53" s="77" t="s">
        <v>279</v>
      </c>
      <c r="T53" s="76">
        <v>14007</v>
      </c>
      <c r="U53" s="78">
        <v>1.3</v>
      </c>
      <c r="V53" s="76">
        <v>141</v>
      </c>
      <c r="W53" s="76">
        <v>2272</v>
      </c>
      <c r="X53" s="76">
        <v>2478</v>
      </c>
      <c r="Y53" s="79">
        <v>148.80000000000001</v>
      </c>
      <c r="Z53" s="80">
        <v>16</v>
      </c>
      <c r="AA53" s="80">
        <v>10.75268817204301</v>
      </c>
      <c r="AB53" s="80">
        <v>4</v>
      </c>
      <c r="AC53" s="80">
        <v>2.6881720430107525</v>
      </c>
      <c r="AD53" s="80">
        <v>128.80000000000001</v>
      </c>
      <c r="AE53" s="79">
        <v>0.74273734651093137</v>
      </c>
      <c r="AF53" s="78" t="s">
        <v>1657</v>
      </c>
      <c r="AG53" s="78" t="s">
        <v>294</v>
      </c>
      <c r="AH53" s="78" t="s">
        <v>224</v>
      </c>
      <c r="AI53" s="78">
        <v>110</v>
      </c>
      <c r="AJ53" s="79">
        <v>148.80000000000001</v>
      </c>
      <c r="AK53" s="78">
        <v>2109</v>
      </c>
      <c r="AL53" s="80" t="s">
        <v>227</v>
      </c>
      <c r="AM53" s="76">
        <v>2109</v>
      </c>
      <c r="AN53" s="76">
        <v>5683.5762711864409</v>
      </c>
      <c r="AO53" s="81">
        <v>85.108958837772391</v>
      </c>
      <c r="AP53" s="78">
        <v>5</v>
      </c>
      <c r="AQ53" s="78" t="s">
        <v>217</v>
      </c>
      <c r="AR53" s="78"/>
      <c r="AS53" s="76">
        <v>2109</v>
      </c>
      <c r="AT53" s="78" t="s">
        <v>292</v>
      </c>
      <c r="AU53" s="78" t="s">
        <v>226</v>
      </c>
      <c r="AV53" s="78" t="s">
        <v>226</v>
      </c>
      <c r="AW53" s="78" t="s">
        <v>481</v>
      </c>
      <c r="AX53" s="78">
        <v>5</v>
      </c>
      <c r="AY53" s="78">
        <v>11</v>
      </c>
      <c r="AZ53" s="81">
        <v>2</v>
      </c>
      <c r="BA53" s="81">
        <v>18.181818181818183</v>
      </c>
      <c r="BB53" s="78" t="s">
        <v>228</v>
      </c>
      <c r="BC53" s="78" t="s">
        <v>229</v>
      </c>
      <c r="BD53" s="78" t="s">
        <v>226</v>
      </c>
      <c r="BE53" s="78" t="s">
        <v>230</v>
      </c>
      <c r="BF53" s="78">
        <v>116</v>
      </c>
      <c r="BG53" s="78" t="s">
        <v>231</v>
      </c>
      <c r="BH53" s="78" t="s">
        <v>225</v>
      </c>
      <c r="BI53" s="78" t="s">
        <v>232</v>
      </c>
      <c r="BJ53" s="78" t="s">
        <v>233</v>
      </c>
      <c r="BK53" s="78"/>
      <c r="BL53" s="78" t="s">
        <v>133</v>
      </c>
      <c r="BM53" s="78" t="s">
        <v>234</v>
      </c>
      <c r="BN53" s="78" t="s">
        <v>235</v>
      </c>
      <c r="BO53" s="78" t="s">
        <v>217</v>
      </c>
      <c r="BP53" s="78" t="s">
        <v>236</v>
      </c>
      <c r="BQ53" s="78" t="s">
        <v>237</v>
      </c>
      <c r="BR53" s="78" t="s">
        <v>237</v>
      </c>
      <c r="BS53" s="78" t="s">
        <v>238</v>
      </c>
      <c r="BT53" s="85" t="s">
        <v>239</v>
      </c>
      <c r="BU53" s="85" t="s">
        <v>239</v>
      </c>
      <c r="BV53" s="81">
        <v>2006</v>
      </c>
      <c r="BW53" s="216">
        <v>7</v>
      </c>
      <c r="BX53" s="216"/>
      <c r="BY53" s="81">
        <v>2006</v>
      </c>
      <c r="BZ53" s="81">
        <v>2013</v>
      </c>
      <c r="CA53" s="81">
        <v>0</v>
      </c>
      <c r="CB53" s="81"/>
      <c r="CC53" s="81"/>
      <c r="CD53" s="81"/>
      <c r="CE53" s="81" t="s">
        <v>240</v>
      </c>
      <c r="CF53" s="78" t="s">
        <v>241</v>
      </c>
      <c r="CG53" s="78">
        <v>250000</v>
      </c>
      <c r="CH53" s="78"/>
      <c r="CI53" s="78">
        <v>20</v>
      </c>
      <c r="CJ53" s="78" t="s">
        <v>225</v>
      </c>
      <c r="CK53" s="78" t="s">
        <v>242</v>
      </c>
      <c r="CL53" s="78" t="s">
        <v>217</v>
      </c>
      <c r="CM53" s="78" t="s">
        <v>217</v>
      </c>
      <c r="CN53" s="78" t="s">
        <v>243</v>
      </c>
      <c r="CO53" s="78" t="s">
        <v>244</v>
      </c>
      <c r="CP53" s="78" t="s">
        <v>237</v>
      </c>
      <c r="CQ53" s="78" t="s">
        <v>245</v>
      </c>
      <c r="CR53" s="78" t="s">
        <v>217</v>
      </c>
      <c r="CS53" s="78" t="s">
        <v>244</v>
      </c>
      <c r="CT53" s="78" t="s">
        <v>246</v>
      </c>
      <c r="CU53" s="78" t="s">
        <v>247</v>
      </c>
      <c r="CV53" s="76">
        <v>50</v>
      </c>
      <c r="CW53" s="76" t="s">
        <v>242</v>
      </c>
      <c r="CX53" s="78" t="s">
        <v>225</v>
      </c>
      <c r="CY53" s="78">
        <v>0</v>
      </c>
      <c r="CZ53" s="78" t="s">
        <v>225</v>
      </c>
      <c r="DA53" s="78" t="s">
        <v>225</v>
      </c>
      <c r="DB53" s="78" t="s">
        <v>482</v>
      </c>
      <c r="DC53" s="78" t="s">
        <v>460</v>
      </c>
      <c r="DE53" s="78" t="s">
        <v>483</v>
      </c>
      <c r="DF53" s="78"/>
      <c r="DG53" s="81">
        <v>9.6</v>
      </c>
      <c r="DH53" s="81">
        <v>60</v>
      </c>
      <c r="DI53" s="78" t="s">
        <v>289</v>
      </c>
      <c r="DJ53" s="76">
        <v>6.2</v>
      </c>
      <c r="DK53" s="76">
        <v>155</v>
      </c>
      <c r="DL53" s="78" t="s">
        <v>227</v>
      </c>
      <c r="DM53" s="78" t="s">
        <v>484</v>
      </c>
      <c r="DN53" s="76">
        <v>4</v>
      </c>
      <c r="DO53" s="76">
        <v>12</v>
      </c>
      <c r="DP53" s="83">
        <v>33.333333333333329</v>
      </c>
    </row>
    <row r="54" spans="1:208" ht="33.950000000000003" customHeight="1">
      <c r="A54" s="361"/>
      <c r="B54" s="363"/>
      <c r="C54" s="35" t="s">
        <v>260</v>
      </c>
      <c r="D54" s="120" t="s">
        <v>217</v>
      </c>
      <c r="E54" s="125" t="s">
        <v>276</v>
      </c>
      <c r="F54" s="122" t="s">
        <v>1162</v>
      </c>
      <c r="G54" s="123">
        <v>38625</v>
      </c>
      <c r="H54" s="124">
        <v>38702</v>
      </c>
      <c r="I54" s="125" t="s">
        <v>479</v>
      </c>
      <c r="J54" s="55" t="s">
        <v>292</v>
      </c>
      <c r="K54" s="125" t="s">
        <v>292</v>
      </c>
      <c r="L54" s="125" t="s">
        <v>292</v>
      </c>
      <c r="M54" s="182" t="s">
        <v>480</v>
      </c>
      <c r="N54" s="126">
        <v>6785</v>
      </c>
      <c r="O54" s="126">
        <v>6490</v>
      </c>
      <c r="P54" s="126">
        <v>13275</v>
      </c>
      <c r="Q54" s="126">
        <v>5454</v>
      </c>
      <c r="R54" s="146">
        <v>8553</v>
      </c>
      <c r="S54" s="127" t="s">
        <v>279</v>
      </c>
      <c r="T54" s="126">
        <v>14007</v>
      </c>
      <c r="U54" s="55" t="s">
        <v>1097</v>
      </c>
      <c r="V54" s="126">
        <v>141</v>
      </c>
      <c r="W54" s="126">
        <v>2272</v>
      </c>
      <c r="X54" s="126">
        <v>2478</v>
      </c>
      <c r="Y54" s="128">
        <v>138.4</v>
      </c>
      <c r="Z54" s="129">
        <v>62</v>
      </c>
      <c r="AA54" s="129">
        <v>44</v>
      </c>
      <c r="AB54" s="129">
        <v>30</v>
      </c>
      <c r="AC54" s="129">
        <v>30</v>
      </c>
      <c r="AD54" s="129">
        <v>46.6</v>
      </c>
      <c r="AE54" s="128">
        <v>0.32900000000000001</v>
      </c>
      <c r="AF54" s="55" t="s">
        <v>1506</v>
      </c>
      <c r="AG54" s="55" t="s">
        <v>1686</v>
      </c>
      <c r="AH54" s="55" t="s">
        <v>224</v>
      </c>
      <c r="AI54" s="55">
        <v>131.4</v>
      </c>
      <c r="AJ54" s="128">
        <v>131.4</v>
      </c>
      <c r="AK54" s="55">
        <v>2109</v>
      </c>
      <c r="AL54" s="129">
        <v>3</v>
      </c>
      <c r="AM54" s="126">
        <v>2112</v>
      </c>
      <c r="AN54" s="126">
        <v>5454</v>
      </c>
      <c r="AO54" s="50">
        <v>100</v>
      </c>
      <c r="AP54" s="55">
        <v>3</v>
      </c>
      <c r="AQ54" s="55" t="s">
        <v>217</v>
      </c>
      <c r="AR54" s="55" t="s">
        <v>402</v>
      </c>
      <c r="AS54" s="126">
        <v>2112</v>
      </c>
      <c r="AT54" s="55" t="s">
        <v>292</v>
      </c>
      <c r="AU54" s="55" t="s">
        <v>226</v>
      </c>
      <c r="AV54" s="55" t="s">
        <v>226</v>
      </c>
      <c r="AW54" s="55" t="s">
        <v>481</v>
      </c>
      <c r="AX54" s="55">
        <v>6</v>
      </c>
      <c r="AY54" s="55">
        <v>11</v>
      </c>
      <c r="AZ54" s="50">
        <v>10</v>
      </c>
      <c r="BA54" s="50">
        <v>20</v>
      </c>
      <c r="BB54" s="55" t="s">
        <v>228</v>
      </c>
      <c r="BC54" s="55" t="s">
        <v>229</v>
      </c>
      <c r="BD54" s="55" t="s">
        <v>226</v>
      </c>
      <c r="BE54" s="55" t="s">
        <v>230</v>
      </c>
      <c r="BF54" s="55">
        <v>116</v>
      </c>
      <c r="BG54" s="55" t="s">
        <v>192</v>
      </c>
      <c r="BH54" s="55" t="s">
        <v>292</v>
      </c>
      <c r="BI54" s="55" t="s">
        <v>232</v>
      </c>
      <c r="BJ54" s="55" t="s">
        <v>233</v>
      </c>
      <c r="BK54" s="55"/>
      <c r="BL54" s="55" t="s">
        <v>133</v>
      </c>
      <c r="BM54" s="55" t="s">
        <v>234</v>
      </c>
      <c r="BN54" s="55" t="s">
        <v>235</v>
      </c>
      <c r="BO54" s="55" t="s">
        <v>217</v>
      </c>
      <c r="BP54" s="55" t="s">
        <v>236</v>
      </c>
      <c r="BQ54" s="55" t="s">
        <v>242</v>
      </c>
      <c r="BR54" s="55" t="s">
        <v>242</v>
      </c>
      <c r="BS54" s="55" t="s">
        <v>242</v>
      </c>
      <c r="BT54" s="86" t="s">
        <v>242</v>
      </c>
      <c r="BU54" s="86" t="s">
        <v>242</v>
      </c>
      <c r="BV54" s="50" t="s">
        <v>242</v>
      </c>
      <c r="BW54" s="51" t="s">
        <v>242</v>
      </c>
      <c r="BX54" s="51"/>
      <c r="BY54" s="50" t="s">
        <v>242</v>
      </c>
      <c r="BZ54" s="50" t="s">
        <v>242</v>
      </c>
      <c r="CA54" s="50" t="s">
        <v>242</v>
      </c>
      <c r="CB54" s="50" t="s">
        <v>242</v>
      </c>
      <c r="CC54" s="50" t="s">
        <v>242</v>
      </c>
      <c r="CD54" s="50" t="s">
        <v>242</v>
      </c>
      <c r="CE54" s="50" t="s">
        <v>242</v>
      </c>
      <c r="CF54" s="55" t="s">
        <v>242</v>
      </c>
      <c r="CG54" s="55" t="s">
        <v>242</v>
      </c>
      <c r="CH54" s="55" t="s">
        <v>242</v>
      </c>
      <c r="CI54" s="55" t="s">
        <v>242</v>
      </c>
      <c r="CJ54" s="55" t="s">
        <v>242</v>
      </c>
      <c r="CK54" s="55" t="s">
        <v>242</v>
      </c>
      <c r="CL54" s="55" t="s">
        <v>242</v>
      </c>
      <c r="CM54" s="55" t="s">
        <v>242</v>
      </c>
      <c r="CN54" s="55" t="s">
        <v>242</v>
      </c>
      <c r="CO54" s="55" t="s">
        <v>242</v>
      </c>
      <c r="CP54" s="55" t="s">
        <v>242</v>
      </c>
      <c r="CQ54" s="55" t="s">
        <v>242</v>
      </c>
      <c r="CR54" s="55" t="s">
        <v>242</v>
      </c>
      <c r="CS54" s="55" t="s">
        <v>242</v>
      </c>
      <c r="CT54" s="55" t="s">
        <v>242</v>
      </c>
      <c r="CU54" s="55" t="s">
        <v>242</v>
      </c>
      <c r="CV54" s="126" t="s">
        <v>242</v>
      </c>
      <c r="CW54" s="126" t="s">
        <v>242</v>
      </c>
      <c r="CX54" s="126" t="s">
        <v>242</v>
      </c>
      <c r="CY54" s="55" t="s">
        <v>242</v>
      </c>
      <c r="CZ54" s="126" t="s">
        <v>242</v>
      </c>
      <c r="DA54" s="126" t="s">
        <v>242</v>
      </c>
      <c r="DB54" s="55" t="s">
        <v>1163</v>
      </c>
      <c r="DC54" s="55" t="s">
        <v>460</v>
      </c>
      <c r="DD54" s="55" t="s">
        <v>249</v>
      </c>
      <c r="DE54" s="55" t="s">
        <v>242</v>
      </c>
      <c r="DF54" s="55">
        <v>21.4</v>
      </c>
      <c r="DG54" s="50">
        <v>0</v>
      </c>
      <c r="DH54" s="50">
        <v>0</v>
      </c>
      <c r="DI54" s="55" t="s">
        <v>242</v>
      </c>
      <c r="DJ54" s="126">
        <v>21.4</v>
      </c>
      <c r="DK54" s="126">
        <f>+DJ54/AB54*100</f>
        <v>71.333333333333329</v>
      </c>
      <c r="DL54" s="55" t="s">
        <v>1662</v>
      </c>
      <c r="DM54" s="55" t="s">
        <v>484</v>
      </c>
      <c r="DN54" s="126">
        <v>0</v>
      </c>
      <c r="DO54" s="126">
        <v>9</v>
      </c>
      <c r="DP54" s="130">
        <v>0</v>
      </c>
    </row>
    <row r="55" spans="1:208" s="324" customFormat="1" ht="33.950000000000003" customHeight="1">
      <c r="A55" s="356" t="s">
        <v>157</v>
      </c>
      <c r="B55" s="354" t="s">
        <v>158</v>
      </c>
      <c r="C55" s="311" t="s">
        <v>216</v>
      </c>
      <c r="D55" s="312" t="s">
        <v>217</v>
      </c>
      <c r="E55" s="311" t="s">
        <v>218</v>
      </c>
      <c r="F55" s="313">
        <v>1754</v>
      </c>
      <c r="G55" s="314">
        <v>38628</v>
      </c>
      <c r="H55" s="314">
        <v>38692</v>
      </c>
      <c r="I55" s="311" t="s">
        <v>485</v>
      </c>
      <c r="J55" s="311" t="s">
        <v>292</v>
      </c>
      <c r="K55" s="311" t="s">
        <v>221</v>
      </c>
      <c r="L55" s="311" t="s">
        <v>221</v>
      </c>
      <c r="M55" s="315" t="s">
        <v>486</v>
      </c>
      <c r="N55" s="316">
        <v>21623</v>
      </c>
      <c r="O55" s="316">
        <v>22950</v>
      </c>
      <c r="P55" s="316">
        <v>44573</v>
      </c>
      <c r="Q55" s="316">
        <v>17336</v>
      </c>
      <c r="R55" s="316">
        <v>21465</v>
      </c>
      <c r="S55" s="317" t="s">
        <v>326</v>
      </c>
      <c r="T55" s="316">
        <v>38801</v>
      </c>
      <c r="U55" s="318">
        <v>1.2</v>
      </c>
      <c r="V55" s="316">
        <v>444</v>
      </c>
      <c r="W55" s="316">
        <v>4539</v>
      </c>
      <c r="X55" s="316">
        <v>5137</v>
      </c>
      <c r="Y55" s="319">
        <v>371</v>
      </c>
      <c r="Z55" s="320">
        <v>107</v>
      </c>
      <c r="AA55" s="320">
        <v>28.840970350404309</v>
      </c>
      <c r="AB55" s="320">
        <v>3.6</v>
      </c>
      <c r="AC55" s="320">
        <v>2</v>
      </c>
      <c r="AD55" s="320">
        <v>260.39999999999998</v>
      </c>
      <c r="AE55" s="319">
        <v>0.57192187331390965</v>
      </c>
      <c r="AF55" s="318" t="s">
        <v>1647</v>
      </c>
      <c r="AG55" s="318" t="s">
        <v>487</v>
      </c>
      <c r="AH55" s="318" t="s">
        <v>422</v>
      </c>
      <c r="AI55" s="318">
        <v>289.5</v>
      </c>
      <c r="AJ55" s="319">
        <v>260.39999999999998</v>
      </c>
      <c r="AK55" s="318">
        <v>4578</v>
      </c>
      <c r="AL55" s="320">
        <v>1316</v>
      </c>
      <c r="AM55" s="316">
        <v>5894</v>
      </c>
      <c r="AN55" s="316">
        <v>19270.020245279346</v>
      </c>
      <c r="AO55" s="321">
        <v>89.118162351567065</v>
      </c>
      <c r="AP55" s="318">
        <v>8</v>
      </c>
      <c r="AQ55" s="318" t="s">
        <v>217</v>
      </c>
      <c r="AR55" s="318" t="s">
        <v>488</v>
      </c>
      <c r="AS55" s="316">
        <v>5894</v>
      </c>
      <c r="AT55" s="318" t="s">
        <v>226</v>
      </c>
      <c r="AU55" s="318" t="s">
        <v>226</v>
      </c>
      <c r="AV55" s="318" t="s">
        <v>226</v>
      </c>
      <c r="AW55" s="318" t="s">
        <v>489</v>
      </c>
      <c r="AX55" s="318">
        <v>12</v>
      </c>
      <c r="AY55" s="318">
        <v>24.31</v>
      </c>
      <c r="AZ55" s="321">
        <v>24.31</v>
      </c>
      <c r="BA55" s="321">
        <v>100</v>
      </c>
      <c r="BB55" s="318" t="s">
        <v>228</v>
      </c>
      <c r="BC55" s="318" t="s">
        <v>490</v>
      </c>
      <c r="BD55" s="318" t="s">
        <v>226</v>
      </c>
      <c r="BE55" s="318" t="s">
        <v>491</v>
      </c>
      <c r="BF55" s="318">
        <v>4.5</v>
      </c>
      <c r="BG55" s="318" t="s">
        <v>157</v>
      </c>
      <c r="BH55" s="318" t="s">
        <v>217</v>
      </c>
      <c r="BI55" s="318" t="s">
        <v>492</v>
      </c>
      <c r="BJ55" s="318" t="s">
        <v>493</v>
      </c>
      <c r="BK55" s="318"/>
      <c r="BL55" s="318" t="s">
        <v>494</v>
      </c>
      <c r="BM55" s="318" t="s">
        <v>495</v>
      </c>
      <c r="BN55" s="318" t="s">
        <v>235</v>
      </c>
      <c r="BO55" s="318" t="s">
        <v>217</v>
      </c>
      <c r="BP55" s="318" t="s">
        <v>496</v>
      </c>
      <c r="BQ55" s="318" t="s">
        <v>237</v>
      </c>
      <c r="BR55" s="318" t="s">
        <v>237</v>
      </c>
      <c r="BS55" s="318" t="s">
        <v>497</v>
      </c>
      <c r="BT55" s="322" t="s">
        <v>498</v>
      </c>
      <c r="BU55" s="322">
        <v>40478</v>
      </c>
      <c r="BV55" s="321">
        <v>2010</v>
      </c>
      <c r="BW55" s="321">
        <v>3.8333333333333335</v>
      </c>
      <c r="BX55" s="321">
        <v>31120</v>
      </c>
      <c r="BY55" s="318">
        <v>2010</v>
      </c>
      <c r="BZ55" s="321">
        <v>2013.8333333333333</v>
      </c>
      <c r="CA55" s="321">
        <v>0.83333333333325754</v>
      </c>
      <c r="CB55" s="321">
        <v>2</v>
      </c>
      <c r="CC55" s="321">
        <v>2826</v>
      </c>
      <c r="CD55" s="321" t="s">
        <v>499</v>
      </c>
      <c r="CE55" s="321" t="s">
        <v>500</v>
      </c>
      <c r="CF55" s="318" t="s">
        <v>338</v>
      </c>
      <c r="CG55" s="318">
        <v>10000</v>
      </c>
      <c r="CH55" s="318">
        <v>2000</v>
      </c>
      <c r="CI55" s="318">
        <v>1500</v>
      </c>
      <c r="CJ55" s="318" t="s">
        <v>225</v>
      </c>
      <c r="CK55" s="318" t="s">
        <v>242</v>
      </c>
      <c r="CL55" s="318" t="s">
        <v>217</v>
      </c>
      <c r="CM55" s="318" t="s">
        <v>217</v>
      </c>
      <c r="CN55" s="318" t="s">
        <v>387</v>
      </c>
      <c r="CO55" s="318" t="s">
        <v>501</v>
      </c>
      <c r="CP55" s="318" t="s">
        <v>237</v>
      </c>
      <c r="CQ55" s="318" t="s">
        <v>249</v>
      </c>
      <c r="CR55" s="318" t="s">
        <v>217</v>
      </c>
      <c r="CS55" s="318" t="s">
        <v>244</v>
      </c>
      <c r="CT55" s="318" t="s">
        <v>458</v>
      </c>
      <c r="CU55" s="318" t="s">
        <v>241</v>
      </c>
      <c r="CV55" s="316">
        <v>100</v>
      </c>
      <c r="CW55" s="316">
        <v>200</v>
      </c>
      <c r="CX55" s="318"/>
      <c r="CY55" s="318"/>
      <c r="CZ55" s="318"/>
      <c r="DA55" s="318"/>
      <c r="DB55" s="318" t="s">
        <v>502</v>
      </c>
      <c r="DC55" s="318" t="s">
        <v>396</v>
      </c>
      <c r="DD55" s="318" t="s">
        <v>503</v>
      </c>
      <c r="DE55" s="318" t="s">
        <v>504</v>
      </c>
      <c r="DF55" s="316">
        <v>110.6</v>
      </c>
      <c r="DG55" s="321">
        <v>107</v>
      </c>
      <c r="DH55" s="321">
        <v>100</v>
      </c>
      <c r="DI55" s="318" t="s">
        <v>289</v>
      </c>
      <c r="DJ55" s="316">
        <v>3.6</v>
      </c>
      <c r="DK55" s="316">
        <v>100</v>
      </c>
      <c r="DL55" s="318" t="s">
        <v>391</v>
      </c>
      <c r="DM55" s="318" t="s">
        <v>505</v>
      </c>
      <c r="DN55" s="316">
        <v>7</v>
      </c>
      <c r="DO55" s="316">
        <v>13.011152416356879</v>
      </c>
      <c r="DP55" s="323">
        <v>53.8</v>
      </c>
    </row>
    <row r="56" spans="1:208" s="150" customFormat="1" ht="55.5" customHeight="1">
      <c r="A56" s="358"/>
      <c r="B56" s="359"/>
      <c r="C56" s="125" t="s">
        <v>260</v>
      </c>
      <c r="D56" s="120" t="s">
        <v>533</v>
      </c>
      <c r="E56" s="35" t="s">
        <v>218</v>
      </c>
      <c r="F56" s="144" t="s">
        <v>1687</v>
      </c>
      <c r="G56" s="145">
        <v>38628</v>
      </c>
      <c r="H56" s="145">
        <v>38692</v>
      </c>
      <c r="I56" s="35" t="s">
        <v>1171</v>
      </c>
      <c r="J56" s="55" t="s">
        <v>292</v>
      </c>
      <c r="K56" s="125" t="s">
        <v>242</v>
      </c>
      <c r="L56" s="125" t="s">
        <v>242</v>
      </c>
      <c r="M56" s="183" t="s">
        <v>1172</v>
      </c>
      <c r="N56" s="126">
        <v>21972</v>
      </c>
      <c r="O56" s="126">
        <v>23022</v>
      </c>
      <c r="P56" s="126">
        <f>N56+O56</f>
        <v>44994</v>
      </c>
      <c r="Q56" s="186">
        <v>17214</v>
      </c>
      <c r="R56" s="221">
        <v>23561</v>
      </c>
      <c r="S56" s="186" t="s">
        <v>326</v>
      </c>
      <c r="T56" s="186">
        <v>40775</v>
      </c>
      <c r="U56" s="134">
        <v>1.2</v>
      </c>
      <c r="V56" s="126">
        <v>444</v>
      </c>
      <c r="W56" s="187">
        <v>16968</v>
      </c>
      <c r="X56" s="146">
        <v>5137</v>
      </c>
      <c r="Y56" s="188">
        <v>479.14</v>
      </c>
      <c r="Z56" s="188">
        <v>138.18</v>
      </c>
      <c r="AA56" s="188">
        <v>28.8</v>
      </c>
      <c r="AB56" s="188">
        <v>9.58</v>
      </c>
      <c r="AC56" s="188">
        <v>2</v>
      </c>
      <c r="AD56" s="188">
        <v>331.37</v>
      </c>
      <c r="AE56" s="188">
        <v>0.45</v>
      </c>
      <c r="AF56" s="55" t="s">
        <v>1506</v>
      </c>
      <c r="AG56" s="184" t="s">
        <v>1173</v>
      </c>
      <c r="AH56" s="184" t="s">
        <v>1174</v>
      </c>
      <c r="AI56" s="188">
        <v>317.24</v>
      </c>
      <c r="AJ56" s="188">
        <v>317.24</v>
      </c>
      <c r="AK56" s="146">
        <v>5137</v>
      </c>
      <c r="AL56" s="147" t="s">
        <v>227</v>
      </c>
      <c r="AM56" s="146">
        <v>5137</v>
      </c>
      <c r="AN56" s="189">
        <v>17214</v>
      </c>
      <c r="AO56" s="50">
        <v>100</v>
      </c>
      <c r="AP56" s="55">
        <v>6</v>
      </c>
      <c r="AQ56" s="184" t="s">
        <v>226</v>
      </c>
      <c r="AR56" s="190" t="s">
        <v>1175</v>
      </c>
      <c r="AS56" s="190">
        <v>8420</v>
      </c>
      <c r="AT56" s="190" t="s">
        <v>226</v>
      </c>
      <c r="AU56" s="190" t="s">
        <v>226</v>
      </c>
      <c r="AV56" s="190" t="s">
        <v>226</v>
      </c>
      <c r="AW56" s="190" t="s">
        <v>226</v>
      </c>
      <c r="AX56" s="134">
        <v>16</v>
      </c>
      <c r="AY56" s="134">
        <v>24.5</v>
      </c>
      <c r="AZ56" s="148">
        <v>24.4</v>
      </c>
      <c r="BA56" s="50">
        <v>100</v>
      </c>
      <c r="BB56" s="55" t="s">
        <v>228</v>
      </c>
      <c r="BC56" s="55" t="s">
        <v>490</v>
      </c>
      <c r="BD56" s="55" t="s">
        <v>226</v>
      </c>
      <c r="BE56" s="55" t="s">
        <v>491</v>
      </c>
      <c r="BF56" s="55">
        <v>4.5</v>
      </c>
      <c r="BG56" s="55" t="s">
        <v>157</v>
      </c>
      <c r="BH56" s="55" t="s">
        <v>217</v>
      </c>
      <c r="BI56" s="55" t="s">
        <v>1176</v>
      </c>
      <c r="BJ56" s="55" t="s">
        <v>1177</v>
      </c>
      <c r="BK56" s="55"/>
      <c r="BL56" s="134" t="s">
        <v>494</v>
      </c>
      <c r="BM56" s="134" t="s">
        <v>495</v>
      </c>
      <c r="BN56" s="55" t="s">
        <v>235</v>
      </c>
      <c r="BO56" s="55" t="s">
        <v>217</v>
      </c>
      <c r="BP56" s="134" t="s">
        <v>496</v>
      </c>
      <c r="BQ56" s="134" t="s">
        <v>237</v>
      </c>
      <c r="BR56" s="134" t="s">
        <v>237</v>
      </c>
      <c r="BS56" s="134" t="s">
        <v>497</v>
      </c>
      <c r="BT56" s="149" t="s">
        <v>498</v>
      </c>
      <c r="BU56" s="149">
        <v>40479</v>
      </c>
      <c r="BV56" s="148">
        <v>2010</v>
      </c>
      <c r="BW56" s="51">
        <v>4</v>
      </c>
      <c r="BX56" s="50">
        <v>31120</v>
      </c>
      <c r="BY56" s="55">
        <v>2010</v>
      </c>
      <c r="BZ56" s="50">
        <v>2017</v>
      </c>
      <c r="CA56" s="50">
        <v>3</v>
      </c>
      <c r="CB56" s="50">
        <v>3</v>
      </c>
      <c r="CC56" s="50"/>
      <c r="CD56" s="148" t="s">
        <v>499</v>
      </c>
      <c r="CE56" s="148" t="s">
        <v>1178</v>
      </c>
      <c r="CF56" s="55" t="s">
        <v>338</v>
      </c>
      <c r="CG56" s="55">
        <v>10000</v>
      </c>
      <c r="CH56" s="55"/>
      <c r="CI56" s="134">
        <v>1500</v>
      </c>
      <c r="CJ56" s="55" t="s">
        <v>225</v>
      </c>
      <c r="CK56" s="55" t="s">
        <v>242</v>
      </c>
      <c r="CL56" s="55" t="s">
        <v>217</v>
      </c>
      <c r="CM56" s="55" t="s">
        <v>533</v>
      </c>
      <c r="CN56" s="55" t="s">
        <v>387</v>
      </c>
      <c r="CO56" s="55" t="s">
        <v>501</v>
      </c>
      <c r="CP56" s="191" t="s">
        <v>237</v>
      </c>
      <c r="CQ56" s="55" t="s">
        <v>249</v>
      </c>
      <c r="CR56" s="55" t="s">
        <v>217</v>
      </c>
      <c r="CS56" s="55" t="s">
        <v>244</v>
      </c>
      <c r="CT56" s="134" t="s">
        <v>458</v>
      </c>
      <c r="CU56" s="55" t="s">
        <v>1179</v>
      </c>
      <c r="CV56" s="146">
        <v>100</v>
      </c>
      <c r="CW56" s="146">
        <v>200</v>
      </c>
      <c r="CX56" s="126" t="s">
        <v>237</v>
      </c>
      <c r="CY56" s="126">
        <v>1</v>
      </c>
      <c r="CZ56" s="126" t="s">
        <v>225</v>
      </c>
      <c r="DA56" s="126" t="s">
        <v>225</v>
      </c>
      <c r="DB56" s="188" t="s">
        <v>1180</v>
      </c>
      <c r="DC56" s="188" t="s">
        <v>248</v>
      </c>
      <c r="DD56" s="184" t="s">
        <v>1181</v>
      </c>
      <c r="DE56" s="184" t="s">
        <v>248</v>
      </c>
      <c r="DF56" s="188">
        <v>161.9</v>
      </c>
      <c r="DG56" s="188">
        <v>156.19999999999999</v>
      </c>
      <c r="DH56" s="188">
        <v>32.6</v>
      </c>
      <c r="DI56" s="188" t="s">
        <v>1182</v>
      </c>
      <c r="DJ56" s="188">
        <v>5.7</v>
      </c>
      <c r="DK56" s="188">
        <v>1.2</v>
      </c>
      <c r="DL56" s="184" t="s">
        <v>1183</v>
      </c>
      <c r="DM56" s="188">
        <v>9</v>
      </c>
      <c r="DN56" s="188">
        <v>16</v>
      </c>
      <c r="DO56" s="188">
        <v>16</v>
      </c>
      <c r="DP56" s="188">
        <v>12.5</v>
      </c>
    </row>
    <row r="57" spans="1:208" s="324" customFormat="1" ht="41.25" customHeight="1">
      <c r="A57" s="356" t="s">
        <v>159</v>
      </c>
      <c r="B57" s="354" t="s">
        <v>158</v>
      </c>
      <c r="C57" s="311" t="s">
        <v>216</v>
      </c>
      <c r="D57" s="312" t="s">
        <v>217</v>
      </c>
      <c r="E57" s="311" t="s">
        <v>276</v>
      </c>
      <c r="F57" s="313">
        <v>277</v>
      </c>
      <c r="G57" s="314">
        <v>38626</v>
      </c>
      <c r="H57" s="325">
        <v>38715</v>
      </c>
      <c r="I57" s="311" t="s">
        <v>506</v>
      </c>
      <c r="J57" s="311"/>
      <c r="K57" s="311" t="s">
        <v>221</v>
      </c>
      <c r="L57" s="311" t="s">
        <v>221</v>
      </c>
      <c r="M57" s="315" t="s">
        <v>507</v>
      </c>
      <c r="N57" s="316">
        <v>3851</v>
      </c>
      <c r="O57" s="316">
        <v>5735</v>
      </c>
      <c r="P57" s="316">
        <v>9586</v>
      </c>
      <c r="Q57" s="316">
        <v>3665</v>
      </c>
      <c r="R57" s="316">
        <v>5992</v>
      </c>
      <c r="S57" s="317" t="s">
        <v>326</v>
      </c>
      <c r="T57" s="316">
        <v>9657</v>
      </c>
      <c r="U57" s="318">
        <v>0.2</v>
      </c>
      <c r="V57" s="316">
        <v>168</v>
      </c>
      <c r="W57" s="316">
        <v>1040</v>
      </c>
      <c r="X57" s="316">
        <v>1178</v>
      </c>
      <c r="Y57" s="319">
        <v>30.4</v>
      </c>
      <c r="Z57" s="320">
        <v>19.600000000000001</v>
      </c>
      <c r="AA57" s="320">
        <v>64.473684210526301</v>
      </c>
      <c r="AB57" s="320">
        <v>8.4</v>
      </c>
      <c r="AC57" s="320">
        <v>27.631578947368425</v>
      </c>
      <c r="AD57" s="320">
        <v>2.3999999999999986</v>
      </c>
      <c r="AE57" s="319">
        <v>0.26313511641997744</v>
      </c>
      <c r="AF57" s="318" t="s">
        <v>1648</v>
      </c>
      <c r="AG57" s="318" t="s">
        <v>294</v>
      </c>
      <c r="AH57" s="318" t="s">
        <v>309</v>
      </c>
      <c r="AI57" s="318">
        <v>39.85</v>
      </c>
      <c r="AJ57" s="319">
        <v>30.4</v>
      </c>
      <c r="AK57" s="318">
        <v>1178</v>
      </c>
      <c r="AL57" s="320">
        <v>28</v>
      </c>
      <c r="AM57" s="316">
        <v>1206</v>
      </c>
      <c r="AN57" s="316">
        <v>3851</v>
      </c>
      <c r="AO57" s="321">
        <v>100</v>
      </c>
      <c r="AP57" s="318">
        <v>4</v>
      </c>
      <c r="AQ57" s="318" t="s">
        <v>225</v>
      </c>
      <c r="AR57" s="318"/>
      <c r="AS57" s="316">
        <v>1206</v>
      </c>
      <c r="AT57" s="318" t="s">
        <v>226</v>
      </c>
      <c r="AU57" s="318" t="s">
        <v>226</v>
      </c>
      <c r="AV57" s="318" t="s">
        <v>226</v>
      </c>
      <c r="AW57" s="318" t="s">
        <v>508</v>
      </c>
      <c r="AX57" s="318">
        <v>4</v>
      </c>
      <c r="AY57" s="318">
        <v>4.5</v>
      </c>
      <c r="AZ57" s="321">
        <v>4.5</v>
      </c>
      <c r="BA57" s="321">
        <v>100</v>
      </c>
      <c r="BB57" s="318" t="s">
        <v>228</v>
      </c>
      <c r="BC57" s="318" t="s">
        <v>509</v>
      </c>
      <c r="BD57" s="318" t="s">
        <v>217</v>
      </c>
      <c r="BE57" s="318" t="s">
        <v>510</v>
      </c>
      <c r="BF57" s="318">
        <v>4.71</v>
      </c>
      <c r="BG57" s="318" t="s">
        <v>159</v>
      </c>
      <c r="BH57" s="318" t="s">
        <v>217</v>
      </c>
      <c r="BI57" s="318"/>
      <c r="BJ57" s="318"/>
      <c r="BK57" s="318"/>
      <c r="BL57" s="318" t="s">
        <v>10</v>
      </c>
      <c r="BM57" s="318" t="s">
        <v>234</v>
      </c>
      <c r="BN57" s="318" t="s">
        <v>235</v>
      </c>
      <c r="BO57" s="318" t="s">
        <v>217</v>
      </c>
      <c r="BP57" s="318" t="s">
        <v>511</v>
      </c>
      <c r="BQ57" s="318" t="s">
        <v>237</v>
      </c>
      <c r="BR57" s="318" t="s">
        <v>237</v>
      </c>
      <c r="BS57" s="318" t="s">
        <v>512</v>
      </c>
      <c r="BT57" s="322">
        <v>37596</v>
      </c>
      <c r="BU57" s="322">
        <v>37596</v>
      </c>
      <c r="BV57" s="321">
        <v>2002</v>
      </c>
      <c r="BW57" s="321">
        <v>17</v>
      </c>
      <c r="BX57" s="321">
        <v>24028</v>
      </c>
      <c r="BY57" s="321">
        <v>2002</v>
      </c>
      <c r="BZ57" s="321">
        <v>2019</v>
      </c>
      <c r="CA57" s="321">
        <v>6</v>
      </c>
      <c r="CB57" s="321">
        <v>7</v>
      </c>
      <c r="CC57" s="321">
        <v>9894</v>
      </c>
      <c r="CD57" s="321"/>
      <c r="CE57" s="321"/>
      <c r="CF57" s="318" t="s">
        <v>338</v>
      </c>
      <c r="CG57" s="318">
        <v>11850</v>
      </c>
      <c r="CH57" s="318">
        <v>7000</v>
      </c>
      <c r="CI57" s="318"/>
      <c r="CJ57" s="318" t="s">
        <v>225</v>
      </c>
      <c r="CK57" s="318" t="s">
        <v>242</v>
      </c>
      <c r="CL57" s="318" t="s">
        <v>217</v>
      </c>
      <c r="CM57" s="318" t="s">
        <v>217</v>
      </c>
      <c r="CN57" s="318" t="s">
        <v>387</v>
      </c>
      <c r="CO57" s="318" t="s">
        <v>244</v>
      </c>
      <c r="CP57" s="318" t="s">
        <v>237</v>
      </c>
      <c r="CQ57" s="318" t="s">
        <v>320</v>
      </c>
      <c r="CR57" s="318" t="s">
        <v>217</v>
      </c>
      <c r="CS57" s="318" t="s">
        <v>244</v>
      </c>
      <c r="CT57" s="318" t="s">
        <v>246</v>
      </c>
      <c r="CU57" s="318" t="s">
        <v>321</v>
      </c>
      <c r="CV57" s="316">
        <v>1000</v>
      </c>
      <c r="CW57" s="316">
        <v>4700</v>
      </c>
      <c r="CX57" s="318"/>
      <c r="CY57" s="318"/>
      <c r="CZ57" s="318"/>
      <c r="DA57" s="318"/>
      <c r="DB57" s="318" t="s">
        <v>513</v>
      </c>
      <c r="DC57" s="318" t="s">
        <v>483</v>
      </c>
      <c r="DD57" s="318" t="s">
        <v>514</v>
      </c>
      <c r="DE57" s="318" t="s">
        <v>248</v>
      </c>
      <c r="DF57" s="318"/>
      <c r="DG57" s="321">
        <v>0</v>
      </c>
      <c r="DH57" s="321">
        <v>0</v>
      </c>
      <c r="DI57" s="318" t="s">
        <v>289</v>
      </c>
      <c r="DJ57" s="316">
        <v>9.5</v>
      </c>
      <c r="DK57" s="316">
        <v>113.09523809523809</v>
      </c>
      <c r="DL57" s="318" t="s">
        <v>391</v>
      </c>
      <c r="DM57" s="318" t="s">
        <v>305</v>
      </c>
      <c r="DN57" s="316">
        <v>0</v>
      </c>
      <c r="DO57" s="316">
        <v>5</v>
      </c>
      <c r="DP57" s="323">
        <v>0</v>
      </c>
    </row>
    <row r="58" spans="1:208" s="165" customFormat="1" ht="48.75" customHeight="1">
      <c r="A58" s="357"/>
      <c r="B58" s="355"/>
      <c r="C58" s="151" t="s">
        <v>1184</v>
      </c>
      <c r="D58" s="152" t="s">
        <v>217</v>
      </c>
      <c r="E58" s="151" t="s">
        <v>276</v>
      </c>
      <c r="F58" s="153" t="s">
        <v>1688</v>
      </c>
      <c r="G58" s="154">
        <v>38626</v>
      </c>
      <c r="H58" s="155">
        <v>38715</v>
      </c>
      <c r="I58" s="151" t="s">
        <v>506</v>
      </c>
      <c r="J58" s="151" t="s">
        <v>533</v>
      </c>
      <c r="K58" s="156" t="s">
        <v>1689</v>
      </c>
      <c r="L58" s="151"/>
      <c r="M58" s="192"/>
      <c r="N58" s="157">
        <v>3732</v>
      </c>
      <c r="O58" s="157">
        <v>6307</v>
      </c>
      <c r="P58" s="157">
        <v>10040</v>
      </c>
      <c r="Q58" s="157">
        <v>3732</v>
      </c>
      <c r="R58" s="146">
        <v>6307</v>
      </c>
      <c r="S58" s="158" t="s">
        <v>326</v>
      </c>
      <c r="T58" s="157">
        <v>10039</v>
      </c>
      <c r="U58" s="159">
        <v>0.5</v>
      </c>
      <c r="V58" s="157">
        <v>168</v>
      </c>
      <c r="W58" s="157">
        <v>1040</v>
      </c>
      <c r="X58" s="157">
        <v>1178</v>
      </c>
      <c r="Y58" s="160">
        <v>62</v>
      </c>
      <c r="Z58" s="161">
        <v>39.804000000000002</v>
      </c>
      <c r="AA58" s="161">
        <v>64.2</v>
      </c>
      <c r="AB58" s="161">
        <v>15.2</v>
      </c>
      <c r="AC58" s="161">
        <v>24.7</v>
      </c>
      <c r="AD58" s="161">
        <v>7</v>
      </c>
      <c r="AE58" s="160">
        <v>0.45</v>
      </c>
      <c r="AF58" s="159" t="s">
        <v>1647</v>
      </c>
      <c r="AG58" s="159" t="s">
        <v>294</v>
      </c>
      <c r="AH58" s="159" t="s">
        <v>309</v>
      </c>
      <c r="AI58" s="159">
        <v>63</v>
      </c>
      <c r="AJ58" s="160">
        <v>62</v>
      </c>
      <c r="AK58" s="159">
        <v>1178</v>
      </c>
      <c r="AL58" s="161">
        <v>28</v>
      </c>
      <c r="AM58" s="157">
        <v>1206</v>
      </c>
      <c r="AN58" s="157">
        <v>3732</v>
      </c>
      <c r="AO58" s="162">
        <v>100</v>
      </c>
      <c r="AP58" s="159">
        <v>8</v>
      </c>
      <c r="AQ58" s="159" t="s">
        <v>225</v>
      </c>
      <c r="AR58" s="159" t="s">
        <v>1185</v>
      </c>
      <c r="AS58" s="157">
        <v>1476</v>
      </c>
      <c r="AT58" s="159" t="s">
        <v>533</v>
      </c>
      <c r="AU58" s="159" t="s">
        <v>533</v>
      </c>
      <c r="AV58" s="159" t="s">
        <v>226</v>
      </c>
      <c r="AW58" s="159" t="s">
        <v>1186</v>
      </c>
      <c r="AX58" s="159">
        <v>4</v>
      </c>
      <c r="AY58" s="159" t="s">
        <v>1187</v>
      </c>
      <c r="AZ58" s="162" t="s">
        <v>1187</v>
      </c>
      <c r="BA58" s="162">
        <v>100</v>
      </c>
      <c r="BB58" s="159" t="s">
        <v>228</v>
      </c>
      <c r="BC58" s="159" t="s">
        <v>509</v>
      </c>
      <c r="BD58" s="159" t="s">
        <v>217</v>
      </c>
      <c r="BE58" s="159" t="s">
        <v>510</v>
      </c>
      <c r="BF58" s="159">
        <v>4.71</v>
      </c>
      <c r="BG58" s="159" t="s">
        <v>159</v>
      </c>
      <c r="BH58" s="159" t="s">
        <v>217</v>
      </c>
      <c r="BI58" s="159" t="s">
        <v>1188</v>
      </c>
      <c r="BJ58" s="159" t="s">
        <v>1189</v>
      </c>
      <c r="BK58" s="159"/>
      <c r="BL58" s="159" t="s">
        <v>10</v>
      </c>
      <c r="BM58" s="159" t="s">
        <v>234</v>
      </c>
      <c r="BN58" s="159" t="s">
        <v>235</v>
      </c>
      <c r="BO58" s="159" t="s">
        <v>217</v>
      </c>
      <c r="BP58" s="159" t="s">
        <v>1190</v>
      </c>
      <c r="BQ58" s="159" t="s">
        <v>237</v>
      </c>
      <c r="BR58" s="159" t="s">
        <v>237</v>
      </c>
      <c r="BS58" s="159" t="s">
        <v>1191</v>
      </c>
      <c r="BT58" s="163">
        <v>37597</v>
      </c>
      <c r="BU58" s="163">
        <v>37597</v>
      </c>
      <c r="BV58" s="162">
        <v>2002</v>
      </c>
      <c r="BW58" s="162">
        <v>17</v>
      </c>
      <c r="BX58" s="162">
        <v>24028</v>
      </c>
      <c r="BY58" s="162">
        <v>2002</v>
      </c>
      <c r="BZ58" s="162">
        <v>2019</v>
      </c>
      <c r="CA58" s="162">
        <v>6</v>
      </c>
      <c r="CB58" s="162">
        <v>7</v>
      </c>
      <c r="CC58" s="162" t="s">
        <v>1192</v>
      </c>
      <c r="CD58" s="162"/>
      <c r="CE58" s="162" t="s">
        <v>1193</v>
      </c>
      <c r="CF58" s="159" t="s">
        <v>338</v>
      </c>
      <c r="CG58" s="159">
        <v>11850</v>
      </c>
      <c r="CH58" s="159">
        <v>7000</v>
      </c>
      <c r="CI58" s="159"/>
      <c r="CJ58" s="159" t="s">
        <v>225</v>
      </c>
      <c r="CK58" s="159" t="s">
        <v>242</v>
      </c>
      <c r="CL58" s="159" t="s">
        <v>217</v>
      </c>
      <c r="CM58" s="159"/>
      <c r="CN58" s="159" t="s">
        <v>387</v>
      </c>
      <c r="CO58" s="159"/>
      <c r="CP58" s="159" t="s">
        <v>1194</v>
      </c>
      <c r="CQ58" s="159" t="s">
        <v>320</v>
      </c>
      <c r="CR58" s="159" t="s">
        <v>217</v>
      </c>
      <c r="CS58" s="159" t="s">
        <v>244</v>
      </c>
      <c r="CT58" s="159" t="s">
        <v>246</v>
      </c>
      <c r="CU58" s="159" t="s">
        <v>321</v>
      </c>
      <c r="CV58" s="157">
        <v>1000</v>
      </c>
      <c r="CW58" s="157">
        <v>4700</v>
      </c>
      <c r="CX58" s="157" t="s">
        <v>225</v>
      </c>
      <c r="CY58" s="159" t="s">
        <v>242</v>
      </c>
      <c r="CZ58" s="159" t="s">
        <v>242</v>
      </c>
      <c r="DA58" s="159" t="s">
        <v>242</v>
      </c>
      <c r="DB58" s="159" t="s">
        <v>513</v>
      </c>
      <c r="DC58" s="159"/>
      <c r="DD58" s="159" t="s">
        <v>1195</v>
      </c>
      <c r="DE58" s="159" t="s">
        <v>248</v>
      </c>
      <c r="DF58" s="159">
        <v>1</v>
      </c>
      <c r="DG58" s="162">
        <v>0</v>
      </c>
      <c r="DH58" s="162">
        <v>0</v>
      </c>
      <c r="DI58" s="159" t="s">
        <v>289</v>
      </c>
      <c r="DJ58" s="157">
        <v>1</v>
      </c>
      <c r="DK58" s="157">
        <v>1.5</v>
      </c>
      <c r="DL58" s="159" t="s">
        <v>157</v>
      </c>
      <c r="DM58" s="159" t="s">
        <v>1197</v>
      </c>
      <c r="DN58" s="157">
        <v>0</v>
      </c>
      <c r="DO58" s="157">
        <v>9</v>
      </c>
      <c r="DP58" s="164">
        <v>0</v>
      </c>
    </row>
    <row r="59" spans="1:208" s="136" customFormat="1" ht="60.75" customHeight="1">
      <c r="A59" s="358"/>
      <c r="B59" s="359"/>
      <c r="C59" s="125" t="s">
        <v>260</v>
      </c>
      <c r="D59" s="166" t="s">
        <v>217</v>
      </c>
      <c r="E59" s="35" t="s">
        <v>276</v>
      </c>
      <c r="F59" s="144" t="s">
        <v>1688</v>
      </c>
      <c r="G59" s="145">
        <v>38626</v>
      </c>
      <c r="H59" s="167">
        <v>38715</v>
      </c>
      <c r="I59" s="35" t="s">
        <v>506</v>
      </c>
      <c r="J59" s="55" t="s">
        <v>217</v>
      </c>
      <c r="K59" s="121" t="s">
        <v>1689</v>
      </c>
      <c r="L59" s="125" t="s">
        <v>242</v>
      </c>
      <c r="M59" s="184" t="s">
        <v>221</v>
      </c>
      <c r="N59" s="126">
        <v>3793</v>
      </c>
      <c r="O59" s="126">
        <v>6327</v>
      </c>
      <c r="P59" s="126">
        <v>10120</v>
      </c>
      <c r="Q59" s="126">
        <v>4028</v>
      </c>
      <c r="R59" s="146">
        <v>5456</v>
      </c>
      <c r="S59" s="127" t="s">
        <v>326</v>
      </c>
      <c r="T59" s="126">
        <v>9484</v>
      </c>
      <c r="U59" s="134" t="s">
        <v>1198</v>
      </c>
      <c r="V59" s="126">
        <v>168</v>
      </c>
      <c r="W59" s="146">
        <v>1040</v>
      </c>
      <c r="X59" s="146">
        <v>1178</v>
      </c>
      <c r="Y59" s="186">
        <v>65</v>
      </c>
      <c r="Z59" s="186">
        <v>41.6</v>
      </c>
      <c r="AA59" s="186">
        <v>64.2</v>
      </c>
      <c r="AB59" s="186">
        <v>16</v>
      </c>
      <c r="AC59" s="186">
        <v>24.7</v>
      </c>
      <c r="AD59" s="186">
        <v>7.4</v>
      </c>
      <c r="AE59" s="186">
        <v>0.45</v>
      </c>
      <c r="AF59" s="190" t="s">
        <v>1199</v>
      </c>
      <c r="AG59" s="190" t="s">
        <v>1649</v>
      </c>
      <c r="AH59" s="186" t="s">
        <v>309</v>
      </c>
      <c r="AI59" s="186">
        <v>66</v>
      </c>
      <c r="AJ59" s="186">
        <v>65</v>
      </c>
      <c r="AK59" s="134">
        <v>1178</v>
      </c>
      <c r="AL59" s="147">
        <v>28</v>
      </c>
      <c r="AM59" s="146">
        <v>1206</v>
      </c>
      <c r="AN59" s="126">
        <v>4028</v>
      </c>
      <c r="AO59" s="50">
        <v>100</v>
      </c>
      <c r="AP59" s="55">
        <v>4</v>
      </c>
      <c r="AQ59" s="55" t="s">
        <v>225</v>
      </c>
      <c r="AR59" s="55" t="s">
        <v>1185</v>
      </c>
      <c r="AS59" s="126">
        <v>1476</v>
      </c>
      <c r="AT59" s="55" t="s">
        <v>217</v>
      </c>
      <c r="AU59" s="55" t="s">
        <v>217</v>
      </c>
      <c r="AV59" s="55" t="s">
        <v>226</v>
      </c>
      <c r="AW59" s="55" t="s">
        <v>1186</v>
      </c>
      <c r="AX59" s="55">
        <v>5</v>
      </c>
      <c r="AY59" s="55" t="s">
        <v>1187</v>
      </c>
      <c r="AZ59" s="50" t="s">
        <v>1187</v>
      </c>
      <c r="BA59" s="50">
        <v>101</v>
      </c>
      <c r="BB59" s="55" t="s">
        <v>228</v>
      </c>
      <c r="BC59" s="55" t="s">
        <v>509</v>
      </c>
      <c r="BD59" s="55" t="s">
        <v>217</v>
      </c>
      <c r="BE59" s="55" t="s">
        <v>510</v>
      </c>
      <c r="BF59" s="55">
        <v>4.71</v>
      </c>
      <c r="BG59" s="55" t="s">
        <v>159</v>
      </c>
      <c r="BH59" s="55" t="s">
        <v>217</v>
      </c>
      <c r="BI59" s="55" t="s">
        <v>1200</v>
      </c>
      <c r="BJ59" s="55" t="s">
        <v>1201</v>
      </c>
      <c r="BK59" s="55"/>
      <c r="BL59" s="55" t="s">
        <v>10</v>
      </c>
      <c r="BM59" s="55" t="s">
        <v>234</v>
      </c>
      <c r="BN59" s="55" t="s">
        <v>235</v>
      </c>
      <c r="BO59" s="55" t="s">
        <v>217</v>
      </c>
      <c r="BP59" s="134" t="s">
        <v>1202</v>
      </c>
      <c r="BQ59" s="134" t="s">
        <v>237</v>
      </c>
      <c r="BR59" s="134" t="s">
        <v>237</v>
      </c>
      <c r="BS59" s="134" t="s">
        <v>1203</v>
      </c>
      <c r="BT59" s="149">
        <v>37598</v>
      </c>
      <c r="BU59" s="149">
        <v>37598</v>
      </c>
      <c r="BV59" s="148">
        <v>2002</v>
      </c>
      <c r="BW59" s="148">
        <v>17</v>
      </c>
      <c r="BX59" s="148">
        <v>24028</v>
      </c>
      <c r="BY59" s="148">
        <v>2002</v>
      </c>
      <c r="BZ59" s="148">
        <v>2019</v>
      </c>
      <c r="CA59" s="50"/>
      <c r="CB59" s="50"/>
      <c r="CC59" s="50"/>
      <c r="CD59" s="50"/>
      <c r="CE59" s="50" t="s">
        <v>1204</v>
      </c>
      <c r="CF59" s="134" t="s">
        <v>338</v>
      </c>
      <c r="CG59" s="134">
        <v>11850</v>
      </c>
      <c r="CH59" s="134">
        <v>7000</v>
      </c>
      <c r="CI59" s="55" t="s">
        <v>221</v>
      </c>
      <c r="CJ59" s="55" t="s">
        <v>225</v>
      </c>
      <c r="CK59" s="55" t="s">
        <v>242</v>
      </c>
      <c r="CL59" s="55" t="s">
        <v>217</v>
      </c>
      <c r="CM59" s="55" t="s">
        <v>501</v>
      </c>
      <c r="CN59" s="55" t="s">
        <v>387</v>
      </c>
      <c r="CO59" s="55" t="s">
        <v>1205</v>
      </c>
      <c r="CP59" s="191" t="s">
        <v>1194</v>
      </c>
      <c r="CQ59" s="134" t="s">
        <v>320</v>
      </c>
      <c r="CR59" s="55" t="s">
        <v>266</v>
      </c>
      <c r="CS59" s="55" t="s">
        <v>244</v>
      </c>
      <c r="CT59" s="55" t="s">
        <v>246</v>
      </c>
      <c r="CU59" s="55" t="s">
        <v>321</v>
      </c>
      <c r="CV59" s="126">
        <v>1000</v>
      </c>
      <c r="CW59" s="126">
        <v>4700</v>
      </c>
      <c r="CX59" s="126" t="s">
        <v>292</v>
      </c>
      <c r="CY59" s="55" t="s">
        <v>242</v>
      </c>
      <c r="CZ59" s="55" t="s">
        <v>242</v>
      </c>
      <c r="DA59" s="55" t="s">
        <v>242</v>
      </c>
      <c r="DB59" s="134" t="s">
        <v>513</v>
      </c>
      <c r="DC59" s="193" t="s">
        <v>321</v>
      </c>
      <c r="DD59" s="134" t="s">
        <v>248</v>
      </c>
      <c r="DE59" s="134" t="s">
        <v>248</v>
      </c>
      <c r="DF59" s="186">
        <v>1</v>
      </c>
      <c r="DG59" s="186">
        <v>0</v>
      </c>
      <c r="DH59" s="186">
        <v>0</v>
      </c>
      <c r="DI59" s="186" t="s">
        <v>1206</v>
      </c>
      <c r="DJ59" s="186">
        <v>1</v>
      </c>
      <c r="DK59" s="186">
        <v>1.5</v>
      </c>
      <c r="DL59" s="134" t="s">
        <v>157</v>
      </c>
      <c r="DM59" s="134" t="s">
        <v>1197</v>
      </c>
      <c r="DN59" s="146">
        <v>0</v>
      </c>
      <c r="DO59" s="146">
        <v>9</v>
      </c>
      <c r="DP59" s="181">
        <v>0</v>
      </c>
    </row>
    <row r="60" spans="1:208" s="324" customFormat="1" ht="33.950000000000003" customHeight="1">
      <c r="A60" s="356" t="s">
        <v>160</v>
      </c>
      <c r="B60" s="354" t="s">
        <v>158</v>
      </c>
      <c r="C60" s="311" t="s">
        <v>216</v>
      </c>
      <c r="D60" s="312" t="s">
        <v>217</v>
      </c>
      <c r="E60" s="311" t="s">
        <v>276</v>
      </c>
      <c r="F60" s="313" t="s">
        <v>515</v>
      </c>
      <c r="G60" s="314">
        <v>38625</v>
      </c>
      <c r="H60" s="325">
        <v>38691</v>
      </c>
      <c r="I60" s="311" t="s">
        <v>516</v>
      </c>
      <c r="J60" s="311" t="s">
        <v>292</v>
      </c>
      <c r="K60" s="311" t="s">
        <v>221</v>
      </c>
      <c r="L60" s="311" t="s">
        <v>221</v>
      </c>
      <c r="M60" s="315" t="s">
        <v>517</v>
      </c>
      <c r="N60" s="316">
        <v>5631</v>
      </c>
      <c r="O60" s="316">
        <v>11686</v>
      </c>
      <c r="P60" s="316">
        <v>17317</v>
      </c>
      <c r="Q60" s="316">
        <v>5798</v>
      </c>
      <c r="R60" s="316">
        <v>10512</v>
      </c>
      <c r="S60" s="317" t="s">
        <v>326</v>
      </c>
      <c r="T60" s="316">
        <v>16310</v>
      </c>
      <c r="U60" s="318">
        <v>0.6</v>
      </c>
      <c r="V60" s="316">
        <v>252</v>
      </c>
      <c r="W60" s="316">
        <v>1179</v>
      </c>
      <c r="X60" s="316">
        <v>1325</v>
      </c>
      <c r="Y60" s="319">
        <v>51</v>
      </c>
      <c r="Z60" s="320">
        <v>39</v>
      </c>
      <c r="AA60" s="320">
        <v>76.470588235294102</v>
      </c>
      <c r="AB60" s="320">
        <v>6</v>
      </c>
      <c r="AC60" s="320">
        <v>11.76470588235294</v>
      </c>
      <c r="AD60" s="320">
        <v>6</v>
      </c>
      <c r="AE60" s="319">
        <v>0.30190019534718499</v>
      </c>
      <c r="AF60" s="318" t="s">
        <v>1648</v>
      </c>
      <c r="AG60" s="318" t="s">
        <v>294</v>
      </c>
      <c r="AH60" s="318" t="s">
        <v>309</v>
      </c>
      <c r="AI60" s="318">
        <v>61.232999999999997</v>
      </c>
      <c r="AJ60" s="319">
        <v>45</v>
      </c>
      <c r="AK60" s="318">
        <v>1247</v>
      </c>
      <c r="AL60" s="320">
        <v>301</v>
      </c>
      <c r="AM60" s="316">
        <v>1548</v>
      </c>
      <c r="AN60" s="316">
        <v>5299.5147169811298</v>
      </c>
      <c r="AO60" s="321">
        <v>94.113207547169807</v>
      </c>
      <c r="AP60" s="318">
        <v>3</v>
      </c>
      <c r="AQ60" s="318" t="s">
        <v>217</v>
      </c>
      <c r="AR60" s="318" t="s">
        <v>518</v>
      </c>
      <c r="AS60" s="316">
        <v>1548</v>
      </c>
      <c r="AT60" s="318" t="s">
        <v>226</v>
      </c>
      <c r="AU60" s="318" t="s">
        <v>226</v>
      </c>
      <c r="AV60" s="318" t="s">
        <v>292</v>
      </c>
      <c r="AW60" s="318" t="s">
        <v>519</v>
      </c>
      <c r="AX60" s="318">
        <v>5</v>
      </c>
      <c r="AY60" s="318">
        <v>40</v>
      </c>
      <c r="AZ60" s="321">
        <v>33.119999999999997</v>
      </c>
      <c r="BA60" s="321">
        <v>82.799999999999983</v>
      </c>
      <c r="BB60" s="318" t="s">
        <v>228</v>
      </c>
      <c r="BC60" s="318" t="s">
        <v>520</v>
      </c>
      <c r="BD60" s="318" t="s">
        <v>217</v>
      </c>
      <c r="BE60" s="318" t="s">
        <v>521</v>
      </c>
      <c r="BF60" s="318">
        <v>7</v>
      </c>
      <c r="BG60" s="318" t="s">
        <v>160</v>
      </c>
      <c r="BH60" s="318" t="s">
        <v>217</v>
      </c>
      <c r="BI60" s="318" t="s">
        <v>522</v>
      </c>
      <c r="BJ60" s="318" t="s">
        <v>523</v>
      </c>
      <c r="BK60" s="318">
        <v>1461</v>
      </c>
      <c r="BL60" s="318" t="s">
        <v>10</v>
      </c>
      <c r="BM60" s="318" t="s">
        <v>234</v>
      </c>
      <c r="BN60" s="318" t="s">
        <v>235</v>
      </c>
      <c r="BO60" s="318" t="s">
        <v>217</v>
      </c>
      <c r="BP60" s="318" t="s">
        <v>524</v>
      </c>
      <c r="BQ60" s="318" t="s">
        <v>237</v>
      </c>
      <c r="BR60" s="318" t="s">
        <v>237</v>
      </c>
      <c r="BS60" s="318" t="s">
        <v>525</v>
      </c>
      <c r="BT60" s="322" t="s">
        <v>526</v>
      </c>
      <c r="BU60" s="322">
        <v>40879</v>
      </c>
      <c r="BV60" s="321">
        <v>2011</v>
      </c>
      <c r="BW60" s="321">
        <v>6.8</v>
      </c>
      <c r="BX60" s="321">
        <v>6900</v>
      </c>
      <c r="BY60" s="321">
        <v>2011</v>
      </c>
      <c r="BZ60" s="321">
        <v>2017.8</v>
      </c>
      <c r="CA60" s="321">
        <v>4.7999999999999545</v>
      </c>
      <c r="CB60" s="319">
        <v>2</v>
      </c>
      <c r="CC60" s="321">
        <v>120</v>
      </c>
      <c r="CD60" s="321" t="s">
        <v>527</v>
      </c>
      <c r="CE60" s="321" t="s">
        <v>528</v>
      </c>
      <c r="CF60" s="318"/>
      <c r="CG60" s="318"/>
      <c r="CH60" s="318"/>
      <c r="CI60" s="318"/>
      <c r="CJ60" s="318" t="s">
        <v>225</v>
      </c>
      <c r="CK60" s="318" t="s">
        <v>242</v>
      </c>
      <c r="CL60" s="318" t="s">
        <v>217</v>
      </c>
      <c r="CM60" s="318" t="s">
        <v>217</v>
      </c>
      <c r="CN60" s="318" t="s">
        <v>387</v>
      </c>
      <c r="CO60" s="318" t="s">
        <v>244</v>
      </c>
      <c r="CP60" s="318" t="s">
        <v>237</v>
      </c>
      <c r="CQ60" s="318" t="s">
        <v>320</v>
      </c>
      <c r="CR60" s="318" t="s">
        <v>217</v>
      </c>
      <c r="CS60" s="318" t="s">
        <v>244</v>
      </c>
      <c r="CT60" s="318" t="s">
        <v>246</v>
      </c>
      <c r="CU60" s="318" t="s">
        <v>321</v>
      </c>
      <c r="CV60" s="316">
        <v>100</v>
      </c>
      <c r="CW60" s="316">
        <v>1000</v>
      </c>
      <c r="CX60" s="318"/>
      <c r="CY60" s="318"/>
      <c r="CZ60" s="318"/>
      <c r="DA60" s="318"/>
      <c r="DB60" s="318" t="s">
        <v>529</v>
      </c>
      <c r="DC60" s="318" t="s">
        <v>248</v>
      </c>
      <c r="DD60" s="318" t="s">
        <v>248</v>
      </c>
      <c r="DE60" s="318" t="s">
        <v>248</v>
      </c>
      <c r="DF60" s="316">
        <v>6</v>
      </c>
      <c r="DG60" s="321">
        <v>0</v>
      </c>
      <c r="DH60" s="321">
        <v>0</v>
      </c>
      <c r="DI60" s="318" t="s">
        <v>249</v>
      </c>
      <c r="DJ60" s="316">
        <v>6</v>
      </c>
      <c r="DK60" s="316">
        <v>100</v>
      </c>
      <c r="DL60" s="318" t="s">
        <v>530</v>
      </c>
      <c r="DM60" s="318" t="s">
        <v>531</v>
      </c>
      <c r="DN60" s="316">
        <v>5</v>
      </c>
      <c r="DO60" s="316">
        <v>5</v>
      </c>
      <c r="DP60" s="323">
        <v>100</v>
      </c>
    </row>
    <row r="61" spans="1:208" ht="67.5" customHeight="1">
      <c r="A61" s="358"/>
      <c r="B61" s="359"/>
      <c r="C61" s="35" t="s">
        <v>260</v>
      </c>
      <c r="D61" s="120" t="s">
        <v>217</v>
      </c>
      <c r="E61" s="35" t="s">
        <v>276</v>
      </c>
      <c r="F61" s="144" t="s">
        <v>515</v>
      </c>
      <c r="G61" s="145">
        <v>38625</v>
      </c>
      <c r="H61" s="167">
        <v>38691</v>
      </c>
      <c r="I61" s="35" t="s">
        <v>516</v>
      </c>
      <c r="J61" s="35" t="s">
        <v>292</v>
      </c>
      <c r="K61" s="35" t="s">
        <v>221</v>
      </c>
      <c r="L61" s="35" t="s">
        <v>221</v>
      </c>
      <c r="M61" s="183" t="s">
        <v>1207</v>
      </c>
      <c r="N61" s="126">
        <v>5509</v>
      </c>
      <c r="O61" s="126">
        <v>11655</v>
      </c>
      <c r="P61" s="126">
        <v>17164</v>
      </c>
      <c r="Q61" s="186">
        <v>4487</v>
      </c>
      <c r="R61" s="221">
        <v>11953</v>
      </c>
      <c r="S61" s="186" t="s">
        <v>326</v>
      </c>
      <c r="T61" s="186">
        <v>16440</v>
      </c>
      <c r="U61" s="55" t="s">
        <v>1208</v>
      </c>
      <c r="V61" s="126" t="s">
        <v>1209</v>
      </c>
      <c r="W61" s="186">
        <v>4228</v>
      </c>
      <c r="X61" s="146">
        <v>1325</v>
      </c>
      <c r="Y61" s="190">
        <v>70</v>
      </c>
      <c r="Z61" s="184">
        <v>53.5</v>
      </c>
      <c r="AA61" s="184">
        <v>76.400000000000006</v>
      </c>
      <c r="AB61" s="184">
        <v>8.26</v>
      </c>
      <c r="AC61" s="184">
        <v>11.8</v>
      </c>
      <c r="AD61" s="184">
        <v>8.24</v>
      </c>
      <c r="AE61" s="190">
        <v>0.36</v>
      </c>
      <c r="AF61" s="190" t="s">
        <v>1650</v>
      </c>
      <c r="AG61" s="190" t="s">
        <v>1651</v>
      </c>
      <c r="AH61" s="190" t="s">
        <v>1210</v>
      </c>
      <c r="AI61" s="190">
        <v>70</v>
      </c>
      <c r="AJ61" s="190">
        <v>68.5</v>
      </c>
      <c r="AK61" s="134">
        <v>1247</v>
      </c>
      <c r="AL61" s="147">
        <v>301</v>
      </c>
      <c r="AM61" s="146">
        <v>1548</v>
      </c>
      <c r="AN61" s="148">
        <v>4487</v>
      </c>
      <c r="AO61" s="148">
        <v>100</v>
      </c>
      <c r="AP61" s="55">
        <v>5</v>
      </c>
      <c r="AQ61" s="190" t="s">
        <v>237</v>
      </c>
      <c r="AR61" s="190" t="s">
        <v>1211</v>
      </c>
      <c r="AS61" s="190">
        <v>1582</v>
      </c>
      <c r="AT61" s="190" t="s">
        <v>533</v>
      </c>
      <c r="AU61" s="190" t="s">
        <v>533</v>
      </c>
      <c r="AV61" s="190" t="s">
        <v>533</v>
      </c>
      <c r="AW61" s="190" t="s">
        <v>1690</v>
      </c>
      <c r="AX61" s="134">
        <v>4</v>
      </c>
      <c r="AY61" s="134">
        <v>4.4000000000000004</v>
      </c>
      <c r="AZ61" s="148" t="s">
        <v>1212</v>
      </c>
      <c r="BA61" s="148">
        <v>100</v>
      </c>
      <c r="BB61" s="55" t="s">
        <v>228</v>
      </c>
      <c r="BC61" s="55" t="s">
        <v>520</v>
      </c>
      <c r="BD61" s="55" t="s">
        <v>217</v>
      </c>
      <c r="BE61" s="55" t="s">
        <v>521</v>
      </c>
      <c r="BF61" s="55">
        <v>7</v>
      </c>
      <c r="BG61" s="55" t="s">
        <v>160</v>
      </c>
      <c r="BH61" s="55" t="s">
        <v>217</v>
      </c>
      <c r="BI61" s="55" t="s">
        <v>1213</v>
      </c>
      <c r="BJ61" s="55" t="s">
        <v>1214</v>
      </c>
      <c r="BK61" s="55">
        <v>1462</v>
      </c>
      <c r="BL61" s="55" t="s">
        <v>139</v>
      </c>
      <c r="BM61" s="55" t="s">
        <v>234</v>
      </c>
      <c r="BN61" s="55" t="s">
        <v>235</v>
      </c>
      <c r="BO61" s="55" t="s">
        <v>217</v>
      </c>
      <c r="BP61" s="134" t="s">
        <v>1215</v>
      </c>
      <c r="BQ61" s="134" t="s">
        <v>237</v>
      </c>
      <c r="BR61" s="134" t="s">
        <v>237</v>
      </c>
      <c r="BS61" s="134" t="s">
        <v>1216</v>
      </c>
      <c r="BT61" s="149" t="s">
        <v>1217</v>
      </c>
      <c r="BU61" s="149">
        <v>40880</v>
      </c>
      <c r="BV61" s="148">
        <v>2011</v>
      </c>
      <c r="BW61" s="148">
        <v>6.8</v>
      </c>
      <c r="BX61" s="148">
        <v>6900</v>
      </c>
      <c r="BY61" s="148">
        <v>2011</v>
      </c>
      <c r="BZ61" s="148">
        <v>2018</v>
      </c>
      <c r="CA61" s="148">
        <v>4.7999999999999545</v>
      </c>
      <c r="CB61" s="50">
        <v>3</v>
      </c>
      <c r="CC61" s="50"/>
      <c r="CD61" s="148" t="s">
        <v>527</v>
      </c>
      <c r="CE61" s="148" t="s">
        <v>1218</v>
      </c>
      <c r="CF61" s="55" t="s">
        <v>1219</v>
      </c>
      <c r="CG61" s="55"/>
      <c r="CH61" s="55"/>
      <c r="CI61" s="55"/>
      <c r="CJ61" s="55" t="s">
        <v>292</v>
      </c>
      <c r="CK61" s="55" t="s">
        <v>242</v>
      </c>
      <c r="CL61" s="55" t="s">
        <v>533</v>
      </c>
      <c r="CM61" s="55" t="s">
        <v>533</v>
      </c>
      <c r="CN61" s="55" t="s">
        <v>1220</v>
      </c>
      <c r="CO61" s="55" t="s">
        <v>244</v>
      </c>
      <c r="CP61" s="55" t="s">
        <v>237</v>
      </c>
      <c r="CQ61" s="55" t="s">
        <v>320</v>
      </c>
      <c r="CR61" s="55" t="s">
        <v>217</v>
      </c>
      <c r="CS61" s="55" t="s">
        <v>244</v>
      </c>
      <c r="CT61" s="55" t="s">
        <v>1221</v>
      </c>
      <c r="CU61" s="55" t="s">
        <v>321</v>
      </c>
      <c r="CV61" s="126">
        <v>100</v>
      </c>
      <c r="CW61" s="126">
        <v>1000</v>
      </c>
      <c r="CX61" s="126" t="s">
        <v>292</v>
      </c>
      <c r="CY61" s="55" t="s">
        <v>242</v>
      </c>
      <c r="CZ61" s="55" t="s">
        <v>242</v>
      </c>
      <c r="DA61" s="55" t="s">
        <v>242</v>
      </c>
      <c r="DB61" s="190" t="s">
        <v>1222</v>
      </c>
      <c r="DC61" s="190" t="s">
        <v>1223</v>
      </c>
      <c r="DD61" s="55" t="s">
        <v>248</v>
      </c>
      <c r="DE61" s="190">
        <v>0</v>
      </c>
      <c r="DF61" s="186">
        <v>1.5</v>
      </c>
      <c r="DG61" s="186">
        <v>0</v>
      </c>
      <c r="DH61" s="186">
        <v>0</v>
      </c>
      <c r="DI61" s="190" t="s">
        <v>1224</v>
      </c>
      <c r="DJ61" s="186">
        <v>1.5</v>
      </c>
      <c r="DK61" s="186">
        <v>75</v>
      </c>
      <c r="DL61" s="190" t="s">
        <v>1225</v>
      </c>
      <c r="DM61" s="186" t="s">
        <v>1226</v>
      </c>
      <c r="DN61" s="186">
        <v>6</v>
      </c>
      <c r="DO61" s="186">
        <v>6</v>
      </c>
      <c r="DP61" s="186">
        <v>100</v>
      </c>
    </row>
    <row r="62" spans="1:208" s="324" customFormat="1" ht="55.5" customHeight="1">
      <c r="A62" s="356" t="s">
        <v>161</v>
      </c>
      <c r="B62" s="354" t="s">
        <v>158</v>
      </c>
      <c r="C62" s="311" t="s">
        <v>216</v>
      </c>
      <c r="D62" s="312" t="s">
        <v>217</v>
      </c>
      <c r="E62" s="311" t="s">
        <v>276</v>
      </c>
      <c r="F62" s="313">
        <v>152</v>
      </c>
      <c r="G62" s="314">
        <v>38625</v>
      </c>
      <c r="H62" s="325">
        <v>38700</v>
      </c>
      <c r="I62" s="311" t="s">
        <v>532</v>
      </c>
      <c r="J62" s="311" t="s">
        <v>533</v>
      </c>
      <c r="K62" s="311" t="s">
        <v>534</v>
      </c>
      <c r="L62" s="311"/>
      <c r="M62" s="315" t="s">
        <v>535</v>
      </c>
      <c r="N62" s="316">
        <v>16238</v>
      </c>
      <c r="O62" s="316">
        <v>11220</v>
      </c>
      <c r="P62" s="316">
        <v>27458</v>
      </c>
      <c r="Q62" s="316">
        <v>16107</v>
      </c>
      <c r="R62" s="316">
        <v>11465</v>
      </c>
      <c r="S62" s="317" t="s">
        <v>279</v>
      </c>
      <c r="T62" s="316">
        <v>27572</v>
      </c>
      <c r="U62" s="318">
        <v>1</v>
      </c>
      <c r="V62" s="316">
        <v>282</v>
      </c>
      <c r="W62" s="316">
        <v>4563</v>
      </c>
      <c r="X62" s="316">
        <v>5059</v>
      </c>
      <c r="Y62" s="319">
        <v>416.34</v>
      </c>
      <c r="Z62" s="320">
        <v>241.48</v>
      </c>
      <c r="AA62" s="320">
        <v>58.000672527261401</v>
      </c>
      <c r="AB62" s="320">
        <v>82.77</v>
      </c>
      <c r="AC62" s="320">
        <v>19.880386222798698</v>
      </c>
      <c r="AD62" s="320">
        <v>92.09</v>
      </c>
      <c r="AE62" s="319">
        <v>0.85466190417539101</v>
      </c>
      <c r="AF62" s="318" t="s">
        <v>1647</v>
      </c>
      <c r="AG62" s="318" t="s">
        <v>1652</v>
      </c>
      <c r="AH62" s="318" t="s">
        <v>280</v>
      </c>
      <c r="AI62" s="318">
        <v>241.6</v>
      </c>
      <c r="AJ62" s="319">
        <v>299.71999999999997</v>
      </c>
      <c r="AK62" s="318">
        <v>5059</v>
      </c>
      <c r="AL62" s="320">
        <v>302</v>
      </c>
      <c r="AM62" s="316">
        <v>5361</v>
      </c>
      <c r="AN62" s="316">
        <v>16238</v>
      </c>
      <c r="AO62" s="321">
        <v>100</v>
      </c>
      <c r="AP62" s="318">
        <v>3</v>
      </c>
      <c r="AQ62" s="318" t="s">
        <v>217</v>
      </c>
      <c r="AR62" s="318" t="s">
        <v>536</v>
      </c>
      <c r="AS62" s="316">
        <v>5361</v>
      </c>
      <c r="AT62" s="318" t="s">
        <v>226</v>
      </c>
      <c r="AU62" s="318" t="s">
        <v>226</v>
      </c>
      <c r="AV62" s="318" t="s">
        <v>292</v>
      </c>
      <c r="AW62" s="318" t="s">
        <v>537</v>
      </c>
      <c r="AX62" s="318" t="s">
        <v>227</v>
      </c>
      <c r="AY62" s="318">
        <v>19.7</v>
      </c>
      <c r="AZ62" s="321">
        <v>19.7</v>
      </c>
      <c r="BA62" s="321">
        <v>100</v>
      </c>
      <c r="BB62" s="318" t="s">
        <v>228</v>
      </c>
      <c r="BC62" s="318" t="s">
        <v>538</v>
      </c>
      <c r="BD62" s="318" t="s">
        <v>226</v>
      </c>
      <c r="BE62" s="318" t="s">
        <v>539</v>
      </c>
      <c r="BF62" s="318">
        <v>1.5</v>
      </c>
      <c r="BG62" s="318" t="s">
        <v>161</v>
      </c>
      <c r="BH62" s="318" t="s">
        <v>217</v>
      </c>
      <c r="BI62" s="318"/>
      <c r="BJ62" s="318"/>
      <c r="BK62" s="318"/>
      <c r="BL62" s="318" t="s">
        <v>10</v>
      </c>
      <c r="BM62" s="318" t="s">
        <v>234</v>
      </c>
      <c r="BN62" s="318" t="s">
        <v>235</v>
      </c>
      <c r="BO62" s="318" t="s">
        <v>217</v>
      </c>
      <c r="BP62" s="318" t="s">
        <v>540</v>
      </c>
      <c r="BQ62" s="318" t="s">
        <v>237</v>
      </c>
      <c r="BR62" s="318" t="s">
        <v>237</v>
      </c>
      <c r="BS62" s="318" t="s">
        <v>541</v>
      </c>
      <c r="BT62" s="322">
        <v>36783</v>
      </c>
      <c r="BU62" s="322">
        <v>36783</v>
      </c>
      <c r="BV62" s="321">
        <v>2000</v>
      </c>
      <c r="BW62" s="321">
        <v>20</v>
      </c>
      <c r="BX62" s="321">
        <v>15209</v>
      </c>
      <c r="BY62" s="321">
        <v>2000</v>
      </c>
      <c r="BZ62" s="321">
        <v>2020</v>
      </c>
      <c r="CA62" s="321">
        <v>7</v>
      </c>
      <c r="CB62" s="321">
        <v>8</v>
      </c>
      <c r="CC62" s="321">
        <v>6084</v>
      </c>
      <c r="CD62" s="321" t="s">
        <v>542</v>
      </c>
      <c r="CE62" s="321" t="s">
        <v>543</v>
      </c>
      <c r="CF62" s="318" t="s">
        <v>338</v>
      </c>
      <c r="CG62" s="318">
        <v>30000</v>
      </c>
      <c r="CH62" s="318" t="s">
        <v>1227</v>
      </c>
      <c r="CI62" s="318">
        <v>1300</v>
      </c>
      <c r="CJ62" s="318" t="s">
        <v>225</v>
      </c>
      <c r="CK62" s="318" t="s">
        <v>242</v>
      </c>
      <c r="CL62" s="318" t="s">
        <v>217</v>
      </c>
      <c r="CM62" s="318" t="s">
        <v>217</v>
      </c>
      <c r="CN62" s="318" t="s">
        <v>302</v>
      </c>
      <c r="CO62" s="318" t="s">
        <v>244</v>
      </c>
      <c r="CP62" s="318" t="s">
        <v>237</v>
      </c>
      <c r="CQ62" s="318" t="s">
        <v>320</v>
      </c>
      <c r="CR62" s="318" t="s">
        <v>217</v>
      </c>
      <c r="CS62" s="318" t="s">
        <v>244</v>
      </c>
      <c r="CT62" s="318" t="s">
        <v>246</v>
      </c>
      <c r="CU62" s="318" t="s">
        <v>247</v>
      </c>
      <c r="CV62" s="316">
        <v>300</v>
      </c>
      <c r="CW62" s="316">
        <v>150</v>
      </c>
      <c r="CX62" s="318"/>
      <c r="CY62" s="318"/>
      <c r="CZ62" s="318"/>
      <c r="DA62" s="318"/>
      <c r="DB62" s="318" t="s">
        <v>544</v>
      </c>
      <c r="DC62" s="318" t="s">
        <v>545</v>
      </c>
      <c r="DD62" s="318" t="s">
        <v>546</v>
      </c>
      <c r="DE62" s="318" t="s">
        <v>547</v>
      </c>
      <c r="DF62" s="316">
        <v>116.62</v>
      </c>
      <c r="DG62" s="321">
        <v>104.7</v>
      </c>
      <c r="DH62" s="321">
        <v>43.357627960907699</v>
      </c>
      <c r="DI62" s="318" t="s">
        <v>289</v>
      </c>
      <c r="DJ62" s="316">
        <v>11.92</v>
      </c>
      <c r="DK62" s="316">
        <v>14.401353147275584</v>
      </c>
      <c r="DL62" s="318" t="s">
        <v>391</v>
      </c>
      <c r="DM62" s="318" t="s">
        <v>391</v>
      </c>
      <c r="DN62" s="316">
        <v>9</v>
      </c>
      <c r="DO62" s="316">
        <v>10</v>
      </c>
      <c r="DP62" s="323">
        <v>90</v>
      </c>
    </row>
    <row r="63" spans="1:208" s="165" customFormat="1" ht="51.75" customHeight="1">
      <c r="A63" s="357"/>
      <c r="B63" s="355"/>
      <c r="C63" s="151" t="s">
        <v>1228</v>
      </c>
      <c r="D63" s="152" t="s">
        <v>217</v>
      </c>
      <c r="E63" s="151" t="s">
        <v>276</v>
      </c>
      <c r="F63" s="153" t="s">
        <v>1691</v>
      </c>
      <c r="G63" s="154">
        <v>38625</v>
      </c>
      <c r="H63" s="155">
        <v>38700</v>
      </c>
      <c r="I63" s="151" t="s">
        <v>532</v>
      </c>
      <c r="J63" s="151" t="s">
        <v>533</v>
      </c>
      <c r="K63" s="156" t="s">
        <v>1689</v>
      </c>
      <c r="L63" s="151"/>
      <c r="M63" s="192"/>
      <c r="N63" s="157">
        <v>16225</v>
      </c>
      <c r="O63" s="157">
        <v>11110</v>
      </c>
      <c r="P63" s="157">
        <v>27325</v>
      </c>
      <c r="Q63" s="157">
        <v>16107</v>
      </c>
      <c r="R63" s="146">
        <v>11465</v>
      </c>
      <c r="S63" s="158" t="s">
        <v>279</v>
      </c>
      <c r="T63" s="157">
        <v>27572</v>
      </c>
      <c r="U63" s="159" t="s">
        <v>1229</v>
      </c>
      <c r="V63" s="157">
        <v>282</v>
      </c>
      <c r="W63" s="157">
        <v>5277</v>
      </c>
      <c r="X63" s="157">
        <v>5059</v>
      </c>
      <c r="Y63" s="160">
        <v>345.05</v>
      </c>
      <c r="Z63" s="161">
        <v>186.05</v>
      </c>
      <c r="AA63" s="161">
        <v>53.905714000000003</v>
      </c>
      <c r="AB63" s="161">
        <v>73.099999999999994</v>
      </c>
      <c r="AC63" s="161">
        <v>21.239840000000001</v>
      </c>
      <c r="AD63" s="161">
        <v>85.9</v>
      </c>
      <c r="AE63" s="160">
        <v>0.48499999999999999</v>
      </c>
      <c r="AF63" s="159" t="s">
        <v>1647</v>
      </c>
      <c r="AG63" s="159" t="s">
        <v>1652</v>
      </c>
      <c r="AH63" s="159" t="s">
        <v>280</v>
      </c>
      <c r="AI63" s="194">
        <v>375.14</v>
      </c>
      <c r="AJ63" s="194">
        <v>95.05</v>
      </c>
      <c r="AK63" s="159">
        <v>5059</v>
      </c>
      <c r="AL63" s="161">
        <v>302</v>
      </c>
      <c r="AM63" s="157">
        <v>5361</v>
      </c>
      <c r="AN63" s="157">
        <v>16238</v>
      </c>
      <c r="AO63" s="162">
        <v>100</v>
      </c>
      <c r="AP63" s="159">
        <v>3</v>
      </c>
      <c r="AQ63" s="159" t="s">
        <v>217</v>
      </c>
      <c r="AR63" s="159" t="s">
        <v>536</v>
      </c>
      <c r="AS63" s="157">
        <v>5871</v>
      </c>
      <c r="AT63" s="159" t="s">
        <v>533</v>
      </c>
      <c r="AU63" s="159" t="s">
        <v>533</v>
      </c>
      <c r="AV63" s="159" t="s">
        <v>266</v>
      </c>
      <c r="AW63" s="159" t="s">
        <v>537</v>
      </c>
      <c r="AX63" s="159">
        <v>6</v>
      </c>
      <c r="AY63" s="159" t="s">
        <v>1230</v>
      </c>
      <c r="AZ63" s="162" t="s">
        <v>1231</v>
      </c>
      <c r="BA63" s="162">
        <v>100</v>
      </c>
      <c r="BB63" s="159" t="s">
        <v>228</v>
      </c>
      <c r="BC63" s="159" t="s">
        <v>538</v>
      </c>
      <c r="BD63" s="159" t="s">
        <v>226</v>
      </c>
      <c r="BE63" s="159" t="s">
        <v>539</v>
      </c>
      <c r="BF63" s="159">
        <v>1.5</v>
      </c>
      <c r="BG63" s="159" t="s">
        <v>161</v>
      </c>
      <c r="BH63" s="159" t="s">
        <v>217</v>
      </c>
      <c r="BI63" s="159"/>
      <c r="BJ63" s="159"/>
      <c r="BK63" s="159"/>
      <c r="BL63" s="159" t="s">
        <v>10</v>
      </c>
      <c r="BM63" s="159" t="s">
        <v>234</v>
      </c>
      <c r="BN63" s="159" t="s">
        <v>235</v>
      </c>
      <c r="BO63" s="159" t="s">
        <v>217</v>
      </c>
      <c r="BP63" s="159" t="s">
        <v>1232</v>
      </c>
      <c r="BQ63" s="159" t="s">
        <v>237</v>
      </c>
      <c r="BR63" s="159" t="s">
        <v>237</v>
      </c>
      <c r="BS63" s="159" t="s">
        <v>541</v>
      </c>
      <c r="BT63" s="163">
        <v>36783</v>
      </c>
      <c r="BU63" s="163">
        <v>36783</v>
      </c>
      <c r="BV63" s="162">
        <v>2000</v>
      </c>
      <c r="BW63" s="162">
        <v>20</v>
      </c>
      <c r="BX63" s="162">
        <v>9771</v>
      </c>
      <c r="BY63" s="162">
        <v>2000</v>
      </c>
      <c r="BZ63" s="162">
        <v>2020</v>
      </c>
      <c r="CA63" s="162">
        <v>7</v>
      </c>
      <c r="CB63" s="162" t="s">
        <v>997</v>
      </c>
      <c r="CC63" s="162">
        <v>9771</v>
      </c>
      <c r="CD63" s="162" t="s">
        <v>542</v>
      </c>
      <c r="CE63" s="162" t="s">
        <v>1233</v>
      </c>
      <c r="CF63" s="159" t="s">
        <v>338</v>
      </c>
      <c r="CG63" s="159" t="s">
        <v>1234</v>
      </c>
      <c r="CH63" s="159">
        <v>2000</v>
      </c>
      <c r="CI63" s="159">
        <v>1300</v>
      </c>
      <c r="CJ63" s="159" t="s">
        <v>225</v>
      </c>
      <c r="CK63" s="159" t="s">
        <v>242</v>
      </c>
      <c r="CL63" s="159" t="s">
        <v>217</v>
      </c>
      <c r="CM63" s="159" t="s">
        <v>217</v>
      </c>
      <c r="CN63" s="159"/>
      <c r="CO63" s="159" t="s">
        <v>244</v>
      </c>
      <c r="CP63" s="159" t="s">
        <v>237</v>
      </c>
      <c r="CQ63" s="159" t="s">
        <v>320</v>
      </c>
      <c r="CR63" s="159" t="s">
        <v>217</v>
      </c>
      <c r="CS63" s="159" t="s">
        <v>244</v>
      </c>
      <c r="CT63" s="159" t="s">
        <v>246</v>
      </c>
      <c r="CU63" s="159" t="s">
        <v>247</v>
      </c>
      <c r="CV63" s="157">
        <v>300</v>
      </c>
      <c r="CW63" s="157">
        <v>150</v>
      </c>
      <c r="CX63" s="157" t="s">
        <v>292</v>
      </c>
      <c r="CY63" s="159" t="s">
        <v>242</v>
      </c>
      <c r="CZ63" s="159" t="s">
        <v>242</v>
      </c>
      <c r="DA63" s="159" t="s">
        <v>242</v>
      </c>
      <c r="DB63" s="159" t="s">
        <v>544</v>
      </c>
      <c r="DC63" s="159" t="s">
        <v>545</v>
      </c>
      <c r="DD63" s="159" t="s">
        <v>546</v>
      </c>
      <c r="DE63" s="195" t="s">
        <v>1235</v>
      </c>
      <c r="DF63" s="157">
        <v>259</v>
      </c>
      <c r="DG63" s="162">
        <v>186</v>
      </c>
      <c r="DH63" s="162">
        <v>71.737117999999995</v>
      </c>
      <c r="DI63" s="159" t="s">
        <v>289</v>
      </c>
      <c r="DJ63" s="157">
        <v>73.28</v>
      </c>
      <c r="DK63" s="157">
        <v>28.262882000000001</v>
      </c>
      <c r="DL63" s="159" t="s">
        <v>1236</v>
      </c>
      <c r="DM63" s="159" t="s">
        <v>1237</v>
      </c>
      <c r="DN63" s="194">
        <v>6</v>
      </c>
      <c r="DO63" s="194">
        <v>6</v>
      </c>
      <c r="DP63" s="196">
        <v>0.5</v>
      </c>
      <c r="DQ63" s="218"/>
      <c r="DR63" s="218"/>
      <c r="DS63" s="218"/>
      <c r="DT63" s="218"/>
      <c r="DU63" s="218"/>
      <c r="DV63" s="218"/>
      <c r="DW63" s="218"/>
      <c r="DX63" s="218"/>
      <c r="DY63" s="218"/>
      <c r="DZ63" s="218"/>
      <c r="EA63" s="218"/>
      <c r="EB63" s="218"/>
      <c r="EC63" s="218"/>
      <c r="ED63" s="218"/>
      <c r="EE63" s="218"/>
      <c r="EF63" s="218"/>
      <c r="EG63" s="218"/>
      <c r="EH63" s="218"/>
      <c r="EI63" s="218"/>
      <c r="EJ63" s="218"/>
      <c r="EK63" s="218"/>
      <c r="EL63" s="218"/>
      <c r="EM63" s="218"/>
      <c r="EN63" s="218"/>
      <c r="EO63" s="218"/>
      <c r="EP63" s="218"/>
      <c r="EQ63" s="218"/>
      <c r="ER63" s="218"/>
      <c r="ES63" s="218"/>
      <c r="ET63" s="218"/>
      <c r="EU63" s="218"/>
      <c r="EV63" s="218"/>
      <c r="EW63" s="218"/>
      <c r="EX63" s="218"/>
      <c r="EY63" s="218"/>
      <c r="EZ63" s="218"/>
      <c r="FA63" s="218"/>
      <c r="FB63" s="218"/>
      <c r="FC63" s="218"/>
      <c r="FD63" s="218"/>
      <c r="FE63" s="218"/>
      <c r="FF63" s="218"/>
      <c r="FG63" s="218"/>
      <c r="FH63" s="218"/>
      <c r="FI63" s="218"/>
      <c r="FJ63" s="218"/>
      <c r="FK63" s="218"/>
      <c r="FL63" s="218"/>
      <c r="FM63" s="218"/>
      <c r="FN63" s="218"/>
      <c r="FO63" s="218"/>
      <c r="FP63" s="218"/>
      <c r="FQ63" s="218"/>
      <c r="FR63" s="218"/>
      <c r="FS63" s="218"/>
      <c r="FT63" s="218"/>
      <c r="FU63" s="218"/>
      <c r="FV63" s="218"/>
      <c r="FW63" s="218"/>
      <c r="FX63" s="218"/>
      <c r="FY63" s="218"/>
      <c r="FZ63" s="218"/>
      <c r="GA63" s="218"/>
      <c r="GB63" s="218"/>
      <c r="GC63" s="218"/>
      <c r="GD63" s="218"/>
      <c r="GE63" s="218"/>
      <c r="GF63" s="218"/>
      <c r="GG63" s="218"/>
      <c r="GH63" s="218"/>
      <c r="GI63" s="218"/>
      <c r="GJ63" s="218"/>
      <c r="GK63" s="218"/>
      <c r="GL63" s="218"/>
      <c r="GM63" s="218"/>
      <c r="GN63" s="218"/>
      <c r="GO63" s="218"/>
      <c r="GP63" s="218"/>
      <c r="GQ63" s="218"/>
      <c r="GR63" s="218"/>
      <c r="GS63" s="218"/>
      <c r="GT63" s="218"/>
      <c r="GU63" s="218"/>
      <c r="GV63" s="218"/>
      <c r="GW63" s="218"/>
      <c r="GX63" s="218"/>
      <c r="GY63" s="218"/>
      <c r="GZ63" s="218"/>
    </row>
    <row r="64" spans="1:208" s="136" customFormat="1" ht="69" customHeight="1">
      <c r="A64" s="229"/>
      <c r="B64" s="230"/>
      <c r="C64" s="125" t="s">
        <v>260</v>
      </c>
      <c r="D64" s="166" t="s">
        <v>217</v>
      </c>
      <c r="E64" s="35" t="s">
        <v>276</v>
      </c>
      <c r="F64" s="144" t="s">
        <v>1691</v>
      </c>
      <c r="G64" s="145">
        <v>38625</v>
      </c>
      <c r="H64" s="167">
        <v>38700</v>
      </c>
      <c r="I64" s="35" t="s">
        <v>532</v>
      </c>
      <c r="J64" s="55" t="s">
        <v>533</v>
      </c>
      <c r="K64" s="156" t="s">
        <v>1689</v>
      </c>
      <c r="L64" s="125"/>
      <c r="M64" s="182"/>
      <c r="N64" s="126">
        <v>16225</v>
      </c>
      <c r="O64" s="126">
        <v>11110</v>
      </c>
      <c r="P64" s="126">
        <v>27325</v>
      </c>
      <c r="Q64" s="186">
        <v>17544</v>
      </c>
      <c r="R64" s="221">
        <v>11538</v>
      </c>
      <c r="S64" s="186" t="s">
        <v>326</v>
      </c>
      <c r="T64" s="186">
        <v>29082</v>
      </c>
      <c r="U64" s="134" t="s">
        <v>1229</v>
      </c>
      <c r="V64" s="126">
        <v>282</v>
      </c>
      <c r="W64" s="186">
        <v>7678</v>
      </c>
      <c r="X64" s="146">
        <v>5059</v>
      </c>
      <c r="Y64" s="128">
        <v>345.05</v>
      </c>
      <c r="Z64" s="129">
        <v>186.05</v>
      </c>
      <c r="AA64" s="129">
        <v>53.905714000000003</v>
      </c>
      <c r="AB64" s="129">
        <v>73.099999999999994</v>
      </c>
      <c r="AC64" s="129">
        <v>21.239840000000001</v>
      </c>
      <c r="AD64" s="129">
        <v>85.9</v>
      </c>
      <c r="AE64" s="128">
        <v>0.48499999999999999</v>
      </c>
      <c r="AF64" s="55" t="s">
        <v>1647</v>
      </c>
      <c r="AG64" s="55" t="s">
        <v>1652</v>
      </c>
      <c r="AH64" s="55" t="s">
        <v>280</v>
      </c>
      <c r="AI64" s="186">
        <v>375.14</v>
      </c>
      <c r="AJ64" s="186">
        <v>230.25</v>
      </c>
      <c r="AK64" s="134">
        <v>5059</v>
      </c>
      <c r="AL64" s="147">
        <v>302</v>
      </c>
      <c r="AM64" s="146">
        <v>5361</v>
      </c>
      <c r="AN64" s="146">
        <v>17544</v>
      </c>
      <c r="AO64" s="50">
        <v>100</v>
      </c>
      <c r="AP64" s="55">
        <v>3</v>
      </c>
      <c r="AQ64" s="186" t="s">
        <v>226</v>
      </c>
      <c r="AR64" s="190" t="s">
        <v>1238</v>
      </c>
      <c r="AS64" s="197">
        <v>5871</v>
      </c>
      <c r="AT64" s="186" t="s">
        <v>226</v>
      </c>
      <c r="AU64" s="186" t="s">
        <v>533</v>
      </c>
      <c r="AV64" s="186" t="s">
        <v>266</v>
      </c>
      <c r="AW64" s="198" t="s">
        <v>1239</v>
      </c>
      <c r="AX64" s="55">
        <v>6</v>
      </c>
      <c r="AY64" s="55" t="s">
        <v>1230</v>
      </c>
      <c r="AZ64" s="50" t="s">
        <v>1231</v>
      </c>
      <c r="BA64" s="50">
        <v>100</v>
      </c>
      <c r="BB64" s="55" t="s">
        <v>228</v>
      </c>
      <c r="BC64" s="55" t="s">
        <v>538</v>
      </c>
      <c r="BD64" s="55" t="s">
        <v>226</v>
      </c>
      <c r="BE64" s="55" t="s">
        <v>539</v>
      </c>
      <c r="BF64" s="55">
        <v>1.5</v>
      </c>
      <c r="BG64" s="55" t="s">
        <v>161</v>
      </c>
      <c r="BH64" s="55" t="s">
        <v>217</v>
      </c>
      <c r="BI64" s="55" t="s">
        <v>292</v>
      </c>
      <c r="BJ64" s="55" t="s">
        <v>292</v>
      </c>
      <c r="BK64" s="55" t="s">
        <v>292</v>
      </c>
      <c r="BL64" s="55" t="s">
        <v>10</v>
      </c>
      <c r="BM64" s="55" t="s">
        <v>234</v>
      </c>
      <c r="BN64" s="55" t="s">
        <v>235</v>
      </c>
      <c r="BO64" s="55" t="s">
        <v>217</v>
      </c>
      <c r="BP64" s="134" t="s">
        <v>1240</v>
      </c>
      <c r="BQ64" s="134" t="s">
        <v>237</v>
      </c>
      <c r="BR64" s="134" t="s">
        <v>237</v>
      </c>
      <c r="BS64" s="134" t="s">
        <v>541</v>
      </c>
      <c r="BT64" s="149">
        <v>36783</v>
      </c>
      <c r="BU64" s="149">
        <v>36783</v>
      </c>
      <c r="BV64" s="148">
        <v>2000</v>
      </c>
      <c r="BW64" s="51">
        <v>20</v>
      </c>
      <c r="BX64" s="148">
        <v>9771</v>
      </c>
      <c r="BY64" s="148">
        <v>2000</v>
      </c>
      <c r="BZ64" s="50">
        <v>2020</v>
      </c>
      <c r="CA64" s="148">
        <v>7</v>
      </c>
      <c r="CB64" s="148" t="s">
        <v>997</v>
      </c>
      <c r="CC64" s="148">
        <v>9771</v>
      </c>
      <c r="CD64" s="148" t="s">
        <v>542</v>
      </c>
      <c r="CE64" s="148" t="s">
        <v>1241</v>
      </c>
      <c r="CF64" s="134" t="s">
        <v>338</v>
      </c>
      <c r="CG64" s="134" t="s">
        <v>1234</v>
      </c>
      <c r="CH64" s="134">
        <v>2000</v>
      </c>
      <c r="CI64" s="134">
        <v>1300</v>
      </c>
      <c r="CJ64" s="55" t="s">
        <v>225</v>
      </c>
      <c r="CK64" s="55" t="s">
        <v>242</v>
      </c>
      <c r="CL64" s="55" t="s">
        <v>217</v>
      </c>
      <c r="CM64" s="55" t="s">
        <v>217</v>
      </c>
      <c r="CN64" s="55" t="s">
        <v>217</v>
      </c>
      <c r="CO64" s="55" t="s">
        <v>244</v>
      </c>
      <c r="CP64" s="55" t="s">
        <v>237</v>
      </c>
      <c r="CQ64" s="55" t="s">
        <v>320</v>
      </c>
      <c r="CR64" s="55" t="s">
        <v>217</v>
      </c>
      <c r="CS64" s="55" t="s">
        <v>244</v>
      </c>
      <c r="CT64" s="55" t="s">
        <v>246</v>
      </c>
      <c r="CU64" s="55" t="s">
        <v>247</v>
      </c>
      <c r="CV64" s="126">
        <v>300</v>
      </c>
      <c r="CW64" s="126">
        <v>150</v>
      </c>
      <c r="CX64" s="126" t="s">
        <v>292</v>
      </c>
      <c r="CY64" s="55" t="s">
        <v>242</v>
      </c>
      <c r="CZ64" s="55" t="s">
        <v>242</v>
      </c>
      <c r="DA64" s="55" t="s">
        <v>242</v>
      </c>
      <c r="DB64" s="190" t="s">
        <v>1242</v>
      </c>
      <c r="DC64" s="190" t="s">
        <v>1243</v>
      </c>
      <c r="DD64" s="190" t="s">
        <v>646</v>
      </c>
      <c r="DE64" s="190" t="s">
        <v>1235</v>
      </c>
      <c r="DF64" s="186">
        <v>114.8</v>
      </c>
      <c r="DG64" s="186">
        <v>104.1</v>
      </c>
      <c r="DH64" s="199">
        <v>27.74</v>
      </c>
      <c r="DI64" s="190" t="s">
        <v>289</v>
      </c>
      <c r="DJ64" s="186">
        <v>10.7</v>
      </c>
      <c r="DK64" s="199">
        <v>2.85</v>
      </c>
      <c r="DL64" s="186" t="s">
        <v>1236</v>
      </c>
      <c r="DM64" s="186">
        <v>0</v>
      </c>
      <c r="DN64" s="186">
        <v>6</v>
      </c>
      <c r="DO64" s="186">
        <v>6</v>
      </c>
      <c r="DP64" s="200">
        <v>0.5</v>
      </c>
      <c r="DQ64" s="219"/>
      <c r="DR64" s="219"/>
      <c r="DS64" s="219"/>
      <c r="DT64" s="219"/>
      <c r="DU64" s="219"/>
      <c r="DV64" s="219"/>
      <c r="DW64" s="219"/>
      <c r="DX64" s="219"/>
      <c r="DY64" s="219"/>
      <c r="DZ64" s="219"/>
      <c r="EA64" s="219"/>
      <c r="EB64" s="219"/>
      <c r="EC64" s="219"/>
      <c r="ED64" s="219"/>
      <c r="EE64" s="219"/>
      <c r="EF64" s="219"/>
      <c r="EG64" s="219"/>
      <c r="EH64" s="219"/>
      <c r="EI64" s="219"/>
      <c r="EJ64" s="219"/>
      <c r="EK64" s="219"/>
      <c r="EL64" s="219"/>
      <c r="EM64" s="219"/>
      <c r="EN64" s="219"/>
      <c r="EO64" s="219"/>
      <c r="EP64" s="219"/>
      <c r="EQ64" s="219"/>
      <c r="ER64" s="219"/>
      <c r="ES64" s="219"/>
      <c r="ET64" s="219"/>
      <c r="EU64" s="219"/>
      <c r="EV64" s="219"/>
      <c r="EW64" s="219"/>
      <c r="EX64" s="219"/>
      <c r="EY64" s="219"/>
      <c r="EZ64" s="219"/>
      <c r="FA64" s="219"/>
      <c r="FB64" s="219"/>
      <c r="FC64" s="219"/>
      <c r="FD64" s="219"/>
      <c r="FE64" s="219"/>
      <c r="FF64" s="219"/>
      <c r="FG64" s="219"/>
      <c r="FH64" s="219"/>
      <c r="FI64" s="219"/>
      <c r="FJ64" s="219"/>
      <c r="FK64" s="219"/>
      <c r="FL64" s="219"/>
      <c r="FM64" s="219"/>
      <c r="FN64" s="219"/>
      <c r="FO64" s="219"/>
      <c r="FP64" s="219"/>
      <c r="FQ64" s="219"/>
      <c r="FR64" s="219"/>
      <c r="FS64" s="219"/>
      <c r="FT64" s="219"/>
      <c r="FU64" s="219"/>
      <c r="FV64" s="219"/>
      <c r="FW64" s="219"/>
      <c r="FX64" s="219"/>
      <c r="FY64" s="219"/>
      <c r="FZ64" s="219"/>
      <c r="GA64" s="219"/>
      <c r="GB64" s="219"/>
      <c r="GC64" s="219"/>
      <c r="GD64" s="219"/>
      <c r="GE64" s="219"/>
      <c r="GF64" s="219"/>
      <c r="GG64" s="219"/>
      <c r="GH64" s="219"/>
      <c r="GI64" s="219"/>
      <c r="GJ64" s="219"/>
      <c r="GK64" s="219"/>
      <c r="GL64" s="219"/>
      <c r="GM64" s="219"/>
      <c r="GN64" s="219"/>
      <c r="GO64" s="219"/>
      <c r="GP64" s="219"/>
      <c r="GQ64" s="219"/>
      <c r="GR64" s="219"/>
      <c r="GS64" s="219"/>
      <c r="GT64" s="219"/>
      <c r="GU64" s="219"/>
      <c r="GV64" s="219"/>
      <c r="GW64" s="219"/>
      <c r="GX64" s="219"/>
      <c r="GY64" s="219"/>
      <c r="GZ64" s="219"/>
    </row>
    <row r="65" spans="1:208" s="324" customFormat="1" ht="51.75" customHeight="1">
      <c r="A65" s="356" t="s">
        <v>162</v>
      </c>
      <c r="B65" s="354" t="s">
        <v>158</v>
      </c>
      <c r="C65" s="311" t="s">
        <v>216</v>
      </c>
      <c r="D65" s="312" t="s">
        <v>217</v>
      </c>
      <c r="E65" s="311" t="s">
        <v>276</v>
      </c>
      <c r="F65" s="313">
        <v>95</v>
      </c>
      <c r="G65" s="314">
        <v>38628</v>
      </c>
      <c r="H65" s="325">
        <v>38699</v>
      </c>
      <c r="I65" s="311" t="s">
        <v>548</v>
      </c>
      <c r="J65" s="311"/>
      <c r="K65" s="311"/>
      <c r="L65" s="311"/>
      <c r="M65" s="315" t="s">
        <v>549</v>
      </c>
      <c r="N65" s="316">
        <v>8508</v>
      </c>
      <c r="O65" s="316">
        <v>12414</v>
      </c>
      <c r="P65" s="316">
        <v>20922</v>
      </c>
      <c r="Q65" s="316">
        <v>9138</v>
      </c>
      <c r="R65" s="316">
        <v>16017</v>
      </c>
      <c r="S65" s="317" t="s">
        <v>550</v>
      </c>
      <c r="T65" s="316">
        <v>25155</v>
      </c>
      <c r="U65" s="318">
        <v>1.7</v>
      </c>
      <c r="V65" s="316">
        <v>231</v>
      </c>
      <c r="W65" s="316">
        <v>2226</v>
      </c>
      <c r="X65" s="316">
        <v>2461</v>
      </c>
      <c r="Y65" s="319">
        <v>106</v>
      </c>
      <c r="Z65" s="320">
        <v>69.22</v>
      </c>
      <c r="AA65" s="320">
        <v>65.301886792452805</v>
      </c>
      <c r="AB65" s="320">
        <v>34.659999999999997</v>
      </c>
      <c r="AC65" s="320">
        <v>32.698113207547202</v>
      </c>
      <c r="AD65" s="320">
        <v>2.1200000000000045</v>
      </c>
      <c r="AE65" s="319">
        <v>0.41529540824322203</v>
      </c>
      <c r="AF65" s="318" t="s">
        <v>1647</v>
      </c>
      <c r="AG65" s="318" t="s">
        <v>294</v>
      </c>
      <c r="AH65" s="318" t="s">
        <v>309</v>
      </c>
      <c r="AI65" s="318">
        <v>105.7</v>
      </c>
      <c r="AJ65" s="319">
        <v>45.36</v>
      </c>
      <c r="AK65" s="318">
        <v>2430</v>
      </c>
      <c r="AL65" s="320">
        <v>0</v>
      </c>
      <c r="AM65" s="316">
        <v>2430</v>
      </c>
      <c r="AN65" s="316">
        <v>8400.8289313287278</v>
      </c>
      <c r="AO65" s="321">
        <v>98.740349451442498</v>
      </c>
      <c r="AP65" s="318">
        <v>4</v>
      </c>
      <c r="AQ65" s="318" t="s">
        <v>217</v>
      </c>
      <c r="AR65" s="318"/>
      <c r="AS65" s="316">
        <v>2430</v>
      </c>
      <c r="AT65" s="318" t="s">
        <v>226</v>
      </c>
      <c r="AU65" s="318" t="s">
        <v>226</v>
      </c>
      <c r="AV65" s="318" t="s">
        <v>226</v>
      </c>
      <c r="AW65" s="318" t="s">
        <v>292</v>
      </c>
      <c r="AX65" s="318">
        <v>6</v>
      </c>
      <c r="AY65" s="318">
        <v>13.036</v>
      </c>
      <c r="AZ65" s="321">
        <v>10.657</v>
      </c>
      <c r="BA65" s="321">
        <v>81.750536974532068</v>
      </c>
      <c r="BB65" s="318" t="s">
        <v>228</v>
      </c>
      <c r="BC65" s="318" t="s">
        <v>551</v>
      </c>
      <c r="BD65" s="318" t="s">
        <v>226</v>
      </c>
      <c r="BE65" s="318" t="s">
        <v>552</v>
      </c>
      <c r="BF65" s="318">
        <v>1.8</v>
      </c>
      <c r="BG65" s="318" t="s">
        <v>162</v>
      </c>
      <c r="BH65" s="318" t="s">
        <v>217</v>
      </c>
      <c r="BI65" s="318" t="s">
        <v>553</v>
      </c>
      <c r="BJ65" s="318" t="s">
        <v>554</v>
      </c>
      <c r="BK65" s="318">
        <v>2100</v>
      </c>
      <c r="BL65" s="318" t="s">
        <v>10</v>
      </c>
      <c r="BM65" s="318" t="s">
        <v>234</v>
      </c>
      <c r="BN65" s="318" t="s">
        <v>235</v>
      </c>
      <c r="BO65" s="318" t="s">
        <v>217</v>
      </c>
      <c r="BP65" s="318" t="s">
        <v>555</v>
      </c>
      <c r="BQ65" s="318" t="s">
        <v>237</v>
      </c>
      <c r="BR65" s="318" t="s">
        <v>237</v>
      </c>
      <c r="BS65" s="318" t="s">
        <v>556</v>
      </c>
      <c r="BT65" s="322">
        <v>37363</v>
      </c>
      <c r="BU65" s="322">
        <v>37363</v>
      </c>
      <c r="BV65" s="321">
        <v>2002</v>
      </c>
      <c r="BW65" s="321">
        <v>14</v>
      </c>
      <c r="BX65" s="318">
        <v>13708</v>
      </c>
      <c r="BY65" s="321">
        <v>2002</v>
      </c>
      <c r="BZ65" s="321">
        <v>2016</v>
      </c>
      <c r="CA65" s="321">
        <v>3</v>
      </c>
      <c r="CB65" s="321">
        <v>4</v>
      </c>
      <c r="CC65" s="321">
        <v>3916</v>
      </c>
      <c r="CD65" s="321" t="s">
        <v>557</v>
      </c>
      <c r="CE65" s="321" t="s">
        <v>558</v>
      </c>
      <c r="CF65" s="318" t="s">
        <v>338</v>
      </c>
      <c r="CG65" s="318"/>
      <c r="CH65" s="318"/>
      <c r="CI65" s="318"/>
      <c r="CJ65" s="318" t="s">
        <v>225</v>
      </c>
      <c r="CK65" s="318" t="s">
        <v>242</v>
      </c>
      <c r="CL65" s="318" t="s">
        <v>217</v>
      </c>
      <c r="CM65" s="318" t="s">
        <v>217</v>
      </c>
      <c r="CN65" s="318" t="s">
        <v>302</v>
      </c>
      <c r="CO65" s="318" t="s">
        <v>244</v>
      </c>
      <c r="CP65" s="318" t="s">
        <v>237</v>
      </c>
      <c r="CQ65" s="318" t="s">
        <v>320</v>
      </c>
      <c r="CR65" s="318" t="s">
        <v>217</v>
      </c>
      <c r="CS65" s="318" t="s">
        <v>244</v>
      </c>
      <c r="CT65" s="318" t="s">
        <v>246</v>
      </c>
      <c r="CU65" s="318" t="s">
        <v>321</v>
      </c>
      <c r="CV65" s="316">
        <v>200</v>
      </c>
      <c r="CW65" s="316">
        <v>300</v>
      </c>
      <c r="CX65" s="318"/>
      <c r="CY65" s="318"/>
      <c r="CZ65" s="318"/>
      <c r="DA65" s="318"/>
      <c r="DB65" s="318" t="s">
        <v>559</v>
      </c>
      <c r="DC65" s="318" t="s">
        <v>483</v>
      </c>
      <c r="DD65" s="318" t="s">
        <v>560</v>
      </c>
      <c r="DE65" s="318"/>
      <c r="DF65" s="316">
        <v>60.64</v>
      </c>
      <c r="DG65" s="321">
        <v>48.93</v>
      </c>
      <c r="DH65" s="321">
        <v>70.687662525281709</v>
      </c>
      <c r="DI65" s="318" t="s">
        <v>289</v>
      </c>
      <c r="DJ65" s="316">
        <v>11.71</v>
      </c>
      <c r="DK65" s="316">
        <v>33.785343335256798</v>
      </c>
      <c r="DL65" s="318" t="s">
        <v>391</v>
      </c>
      <c r="DM65" s="318" t="s">
        <v>561</v>
      </c>
      <c r="DN65" s="316">
        <v>6</v>
      </c>
      <c r="DO65" s="316">
        <v>10</v>
      </c>
      <c r="DP65" s="323">
        <v>60</v>
      </c>
    </row>
    <row r="66" spans="1:208" s="165" customFormat="1" ht="48.75" customHeight="1">
      <c r="A66" s="357"/>
      <c r="B66" s="355"/>
      <c r="C66" s="151" t="s">
        <v>1228</v>
      </c>
      <c r="D66" s="152" t="s">
        <v>217</v>
      </c>
      <c r="E66" s="151" t="s">
        <v>276</v>
      </c>
      <c r="F66" s="153" t="s">
        <v>1692</v>
      </c>
      <c r="G66" s="154">
        <v>38628</v>
      </c>
      <c r="H66" s="155">
        <v>38699</v>
      </c>
      <c r="I66" s="151" t="s">
        <v>548</v>
      </c>
      <c r="J66" s="151" t="s">
        <v>533</v>
      </c>
      <c r="K66" s="156" t="s">
        <v>1689</v>
      </c>
      <c r="L66" s="151" t="s">
        <v>1244</v>
      </c>
      <c r="M66" s="192"/>
      <c r="N66" s="157">
        <v>8536</v>
      </c>
      <c r="O66" s="157">
        <v>12236</v>
      </c>
      <c r="P66" s="157">
        <f>SUM(N66:O66)</f>
        <v>20772</v>
      </c>
      <c r="Q66" s="194">
        <v>8660</v>
      </c>
      <c r="R66" s="221">
        <v>12190</v>
      </c>
      <c r="S66" s="194" t="s">
        <v>326</v>
      </c>
      <c r="T66" s="194">
        <v>20849</v>
      </c>
      <c r="U66" s="159" t="s">
        <v>1245</v>
      </c>
      <c r="V66" s="157">
        <v>250</v>
      </c>
      <c r="W66" s="157">
        <v>2226</v>
      </c>
      <c r="X66" s="157">
        <v>2461</v>
      </c>
      <c r="Y66" s="160">
        <v>175</v>
      </c>
      <c r="Z66" s="161">
        <v>62</v>
      </c>
      <c r="AA66" s="161">
        <v>50.819671999999997</v>
      </c>
      <c r="AB66" s="194">
        <v>60</v>
      </c>
      <c r="AC66" s="161">
        <v>49.180328000000003</v>
      </c>
      <c r="AD66" s="194">
        <v>53</v>
      </c>
      <c r="AE66" s="194">
        <v>0.51</v>
      </c>
      <c r="AF66" s="159" t="s">
        <v>1647</v>
      </c>
      <c r="AG66" s="159" t="s">
        <v>294</v>
      </c>
      <c r="AH66" s="159" t="s">
        <v>280</v>
      </c>
      <c r="AI66" s="194">
        <v>122</v>
      </c>
      <c r="AJ66" s="194">
        <v>106</v>
      </c>
      <c r="AK66" s="159">
        <v>2430</v>
      </c>
      <c r="AL66" s="161">
        <v>0</v>
      </c>
      <c r="AM66" s="157">
        <v>2430</v>
      </c>
      <c r="AN66" s="157">
        <v>8400.8289313287278</v>
      </c>
      <c r="AO66" s="162">
        <v>100</v>
      </c>
      <c r="AP66" s="159">
        <v>3</v>
      </c>
      <c r="AQ66" s="159" t="s">
        <v>533</v>
      </c>
      <c r="AR66" s="159" t="s">
        <v>402</v>
      </c>
      <c r="AS66" s="194">
        <v>1.819</v>
      </c>
      <c r="AT66" s="194" t="s">
        <v>533</v>
      </c>
      <c r="AU66" s="194" t="s">
        <v>533</v>
      </c>
      <c r="AV66" s="194" t="s">
        <v>533</v>
      </c>
      <c r="AW66" s="194" t="s">
        <v>266</v>
      </c>
      <c r="AX66" s="159">
        <v>7</v>
      </c>
      <c r="AY66" s="159">
        <v>13.036</v>
      </c>
      <c r="AZ66" s="162">
        <v>10.657</v>
      </c>
      <c r="BA66" s="162">
        <v>81.750536974532068</v>
      </c>
      <c r="BB66" s="159" t="s">
        <v>228</v>
      </c>
      <c r="BC66" s="159" t="s">
        <v>551</v>
      </c>
      <c r="BD66" s="159" t="s">
        <v>226</v>
      </c>
      <c r="BE66" s="159" t="s">
        <v>552</v>
      </c>
      <c r="BF66" s="159">
        <v>1.8</v>
      </c>
      <c r="BG66" s="159" t="s">
        <v>162</v>
      </c>
      <c r="BH66" s="159" t="s">
        <v>217</v>
      </c>
      <c r="BI66" s="159" t="s">
        <v>1246</v>
      </c>
      <c r="BJ66" s="159" t="s">
        <v>1247</v>
      </c>
      <c r="BK66" s="159">
        <v>2100</v>
      </c>
      <c r="BL66" s="159" t="s">
        <v>10</v>
      </c>
      <c r="BM66" s="159" t="s">
        <v>234</v>
      </c>
      <c r="BN66" s="159" t="s">
        <v>235</v>
      </c>
      <c r="BO66" s="159" t="s">
        <v>217</v>
      </c>
      <c r="BP66" s="159" t="s">
        <v>1248</v>
      </c>
      <c r="BQ66" s="159" t="s">
        <v>237</v>
      </c>
      <c r="BR66" s="159" t="s">
        <v>237</v>
      </c>
      <c r="BS66" s="159" t="s">
        <v>1249</v>
      </c>
      <c r="BT66" s="163">
        <v>37363</v>
      </c>
      <c r="BU66" s="163">
        <v>37363</v>
      </c>
      <c r="BV66" s="162">
        <v>2002</v>
      </c>
      <c r="BW66" s="162">
        <v>14</v>
      </c>
      <c r="BX66" s="159">
        <v>10686</v>
      </c>
      <c r="BY66" s="162">
        <v>2002</v>
      </c>
      <c r="BZ66" s="162">
        <v>2016</v>
      </c>
      <c r="CA66" s="162" t="s">
        <v>242</v>
      </c>
      <c r="CB66" s="162" t="s">
        <v>221</v>
      </c>
      <c r="CC66" s="162" t="s">
        <v>221</v>
      </c>
      <c r="CD66" s="162" t="s">
        <v>557</v>
      </c>
      <c r="CE66" s="162" t="s">
        <v>1250</v>
      </c>
      <c r="CF66" s="159" t="s">
        <v>338</v>
      </c>
      <c r="CG66" s="159" t="s">
        <v>1251</v>
      </c>
      <c r="CH66" s="159" t="s">
        <v>1252</v>
      </c>
      <c r="CI66" s="159" t="s">
        <v>1253</v>
      </c>
      <c r="CJ66" s="159" t="s">
        <v>1254</v>
      </c>
      <c r="CK66" s="159" t="s">
        <v>1255</v>
      </c>
      <c r="CL66" s="159" t="s">
        <v>217</v>
      </c>
      <c r="CM66" s="159"/>
      <c r="CN66" s="159"/>
      <c r="CO66" s="159" t="s">
        <v>244</v>
      </c>
      <c r="CP66" s="159" t="s">
        <v>237</v>
      </c>
      <c r="CQ66" s="159" t="s">
        <v>320</v>
      </c>
      <c r="CR66" s="159" t="s">
        <v>217</v>
      </c>
      <c r="CS66" s="159" t="s">
        <v>244</v>
      </c>
      <c r="CT66" s="159" t="s">
        <v>246</v>
      </c>
      <c r="CU66" s="159" t="s">
        <v>321</v>
      </c>
      <c r="CV66" s="157">
        <v>200</v>
      </c>
      <c r="CW66" s="157">
        <v>300</v>
      </c>
      <c r="CX66" s="157" t="s">
        <v>292</v>
      </c>
      <c r="CY66" s="159" t="s">
        <v>242</v>
      </c>
      <c r="CZ66" s="159" t="s">
        <v>242</v>
      </c>
      <c r="DA66" s="159" t="s">
        <v>242</v>
      </c>
      <c r="DB66" s="159" t="s">
        <v>559</v>
      </c>
      <c r="DC66" s="159" t="s">
        <v>483</v>
      </c>
      <c r="DD66" s="159" t="s">
        <v>560</v>
      </c>
      <c r="DE66" s="195" t="s">
        <v>225</v>
      </c>
      <c r="DF66" s="201">
        <v>69</v>
      </c>
      <c r="DG66" s="201">
        <v>62</v>
      </c>
      <c r="DH66" s="202">
        <v>1</v>
      </c>
      <c r="DI66" s="159" t="s">
        <v>289</v>
      </c>
      <c r="DJ66" s="157">
        <v>7</v>
      </c>
      <c r="DK66" s="157">
        <v>12</v>
      </c>
      <c r="DL66" s="159" t="s">
        <v>1236</v>
      </c>
      <c r="DM66" s="159" t="s">
        <v>561</v>
      </c>
      <c r="DN66" s="157">
        <v>7</v>
      </c>
      <c r="DO66" s="157">
        <v>13</v>
      </c>
      <c r="DP66" s="164">
        <v>53.8</v>
      </c>
      <c r="DQ66" s="218"/>
      <c r="DR66" s="218"/>
      <c r="DS66" s="218"/>
      <c r="DT66" s="218"/>
      <c r="DU66" s="218"/>
      <c r="DV66" s="218"/>
      <c r="DW66" s="218"/>
      <c r="DX66" s="218"/>
      <c r="DY66" s="218"/>
      <c r="DZ66" s="218"/>
      <c r="EA66" s="218"/>
      <c r="EB66" s="218"/>
      <c r="EC66" s="218"/>
      <c r="ED66" s="218"/>
      <c r="EE66" s="218"/>
      <c r="EF66" s="218"/>
      <c r="EG66" s="218"/>
      <c r="EH66" s="218"/>
      <c r="EI66" s="218"/>
      <c r="EJ66" s="218"/>
      <c r="EK66" s="218"/>
      <c r="EL66" s="218"/>
      <c r="EM66" s="218"/>
      <c r="EN66" s="218"/>
      <c r="EO66" s="218"/>
      <c r="EP66" s="218"/>
      <c r="EQ66" s="218"/>
      <c r="ER66" s="218"/>
      <c r="ES66" s="218"/>
      <c r="ET66" s="218"/>
      <c r="EU66" s="218"/>
      <c r="EV66" s="218"/>
      <c r="EW66" s="218"/>
      <c r="EX66" s="218"/>
      <c r="EY66" s="218"/>
      <c r="EZ66" s="218"/>
      <c r="FA66" s="218"/>
      <c r="FB66" s="218"/>
      <c r="FC66" s="218"/>
      <c r="FD66" s="218"/>
      <c r="FE66" s="218"/>
      <c r="FF66" s="218"/>
      <c r="FG66" s="218"/>
      <c r="FH66" s="218"/>
      <c r="FI66" s="218"/>
      <c r="FJ66" s="218"/>
      <c r="FK66" s="218"/>
      <c r="FL66" s="218"/>
      <c r="FM66" s="218"/>
      <c r="FN66" s="218"/>
      <c r="FO66" s="218"/>
      <c r="FP66" s="218"/>
      <c r="FQ66" s="218"/>
      <c r="FR66" s="218"/>
      <c r="FS66" s="218"/>
      <c r="FT66" s="218"/>
      <c r="FU66" s="218"/>
      <c r="FV66" s="218"/>
      <c r="FW66" s="218"/>
      <c r="FX66" s="218"/>
      <c r="FY66" s="218"/>
      <c r="FZ66" s="218"/>
      <c r="GA66" s="218"/>
      <c r="GB66" s="218"/>
      <c r="GC66" s="218"/>
      <c r="GD66" s="218"/>
      <c r="GE66" s="218"/>
      <c r="GF66" s="218"/>
      <c r="GG66" s="218"/>
      <c r="GH66" s="218"/>
      <c r="GI66" s="218"/>
      <c r="GJ66" s="218"/>
      <c r="GK66" s="218"/>
      <c r="GL66" s="218"/>
      <c r="GM66" s="218"/>
      <c r="GN66" s="218"/>
      <c r="GO66" s="218"/>
      <c r="GP66" s="218"/>
      <c r="GQ66" s="218"/>
      <c r="GR66" s="218"/>
      <c r="GS66" s="218"/>
      <c r="GT66" s="218"/>
      <c r="GU66" s="218"/>
      <c r="GV66" s="218"/>
      <c r="GW66" s="218"/>
      <c r="GX66" s="218"/>
      <c r="GY66" s="218"/>
      <c r="GZ66" s="218"/>
    </row>
    <row r="67" spans="1:208" s="170" customFormat="1" ht="53.25" customHeight="1">
      <c r="A67" s="358"/>
      <c r="B67" s="359"/>
      <c r="C67" s="35" t="s">
        <v>260</v>
      </c>
      <c r="D67" s="166" t="s">
        <v>217</v>
      </c>
      <c r="E67" s="35" t="s">
        <v>276</v>
      </c>
      <c r="F67" s="144" t="s">
        <v>1692</v>
      </c>
      <c r="G67" s="145">
        <v>38628</v>
      </c>
      <c r="H67" s="167">
        <v>38699</v>
      </c>
      <c r="I67" s="35" t="s">
        <v>548</v>
      </c>
      <c r="J67" s="35" t="s">
        <v>533</v>
      </c>
      <c r="K67" s="121" t="s">
        <v>1689</v>
      </c>
      <c r="L67" s="35" t="s">
        <v>1244</v>
      </c>
      <c r="M67" s="184"/>
      <c r="N67" s="126">
        <v>9135</v>
      </c>
      <c r="O67" s="126">
        <v>12444</v>
      </c>
      <c r="P67" s="126">
        <v>21579</v>
      </c>
      <c r="Q67" s="186">
        <v>8660</v>
      </c>
      <c r="R67" s="221">
        <v>12190</v>
      </c>
      <c r="S67" s="186" t="s">
        <v>326</v>
      </c>
      <c r="T67" s="186">
        <v>20850</v>
      </c>
      <c r="U67" s="55" t="s">
        <v>1256</v>
      </c>
      <c r="V67" s="126">
        <v>250</v>
      </c>
      <c r="W67" s="146">
        <v>2226</v>
      </c>
      <c r="X67" s="146">
        <v>2461</v>
      </c>
      <c r="Y67" s="128">
        <v>175.2</v>
      </c>
      <c r="Z67" s="129">
        <v>62.2</v>
      </c>
      <c r="AA67" s="129">
        <v>35.5</v>
      </c>
      <c r="AB67" s="186">
        <v>60</v>
      </c>
      <c r="AC67" s="129">
        <v>34.200000000000003</v>
      </c>
      <c r="AD67" s="186">
        <v>53</v>
      </c>
      <c r="AE67" s="186">
        <v>0.51</v>
      </c>
      <c r="AF67" s="55" t="s">
        <v>1647</v>
      </c>
      <c r="AG67" s="190" t="s">
        <v>1257</v>
      </c>
      <c r="AH67" s="186" t="s">
        <v>1258</v>
      </c>
      <c r="AI67" s="186">
        <v>122</v>
      </c>
      <c r="AJ67" s="186">
        <v>106.2</v>
      </c>
      <c r="AK67" s="134">
        <v>2430</v>
      </c>
      <c r="AL67" s="147">
        <v>0</v>
      </c>
      <c r="AM67" s="146">
        <v>2430</v>
      </c>
      <c r="AN67" s="146">
        <v>8660</v>
      </c>
      <c r="AO67" s="148">
        <v>100</v>
      </c>
      <c r="AP67" s="134">
        <v>4</v>
      </c>
      <c r="AQ67" s="186" t="s">
        <v>533</v>
      </c>
      <c r="AR67" s="190" t="s">
        <v>1259</v>
      </c>
      <c r="AS67" s="186">
        <v>2.819</v>
      </c>
      <c r="AT67" s="186" t="s">
        <v>533</v>
      </c>
      <c r="AU67" s="186" t="s">
        <v>533</v>
      </c>
      <c r="AV67" s="186" t="s">
        <v>533</v>
      </c>
      <c r="AW67" s="186" t="s">
        <v>266</v>
      </c>
      <c r="AX67" s="134">
        <v>7</v>
      </c>
      <c r="AY67" s="134">
        <v>13.036</v>
      </c>
      <c r="AZ67" s="148">
        <v>12</v>
      </c>
      <c r="BA67" s="148">
        <v>92</v>
      </c>
      <c r="BB67" s="55" t="s">
        <v>228</v>
      </c>
      <c r="BC67" s="55" t="s">
        <v>551</v>
      </c>
      <c r="BD67" s="55" t="s">
        <v>226</v>
      </c>
      <c r="BE67" s="55" t="s">
        <v>552</v>
      </c>
      <c r="BF67" s="55">
        <v>2.8</v>
      </c>
      <c r="BG67" s="55" t="s">
        <v>162</v>
      </c>
      <c r="BH67" s="55" t="s">
        <v>217</v>
      </c>
      <c r="BI67" s="55" t="s">
        <v>1260</v>
      </c>
      <c r="BJ67" s="55" t="s">
        <v>1261</v>
      </c>
      <c r="BK67" s="55">
        <v>2100</v>
      </c>
      <c r="BL67" s="55" t="s">
        <v>10</v>
      </c>
      <c r="BM67" s="55" t="s">
        <v>234</v>
      </c>
      <c r="BN67" s="55" t="s">
        <v>235</v>
      </c>
      <c r="BO67" s="55" t="s">
        <v>217</v>
      </c>
      <c r="BP67" s="134" t="s">
        <v>1262</v>
      </c>
      <c r="BQ67" s="134" t="s">
        <v>237</v>
      </c>
      <c r="BR67" s="134" t="s">
        <v>237</v>
      </c>
      <c r="BS67" s="134" t="s">
        <v>1263</v>
      </c>
      <c r="BT67" s="149">
        <v>37363</v>
      </c>
      <c r="BU67" s="149">
        <v>37363</v>
      </c>
      <c r="BV67" s="148">
        <v>2002</v>
      </c>
      <c r="BW67" s="148">
        <v>14</v>
      </c>
      <c r="BX67" s="134">
        <v>10686</v>
      </c>
      <c r="BY67" s="148">
        <v>2002</v>
      </c>
      <c r="BZ67" s="148">
        <v>2016</v>
      </c>
      <c r="CA67" s="50">
        <v>3</v>
      </c>
      <c r="CB67" s="50">
        <v>3</v>
      </c>
      <c r="CC67" s="50"/>
      <c r="CD67" s="148" t="s">
        <v>557</v>
      </c>
      <c r="CE67" s="148" t="s">
        <v>1264</v>
      </c>
      <c r="CF67" s="134" t="s">
        <v>338</v>
      </c>
      <c r="CG67" s="55"/>
      <c r="CH67" s="55"/>
      <c r="CI67" s="55"/>
      <c r="CJ67" s="55" t="s">
        <v>225</v>
      </c>
      <c r="CK67" s="55" t="s">
        <v>242</v>
      </c>
      <c r="CL67" s="55" t="s">
        <v>217</v>
      </c>
      <c r="CM67" s="55" t="s">
        <v>533</v>
      </c>
      <c r="CN67" s="55" t="s">
        <v>533</v>
      </c>
      <c r="CO67" s="55" t="s">
        <v>244</v>
      </c>
      <c r="CP67" s="55" t="s">
        <v>1194</v>
      </c>
      <c r="CQ67" s="55" t="s">
        <v>320</v>
      </c>
      <c r="CR67" s="55" t="s">
        <v>217</v>
      </c>
      <c r="CS67" s="55" t="s">
        <v>244</v>
      </c>
      <c r="CT67" s="55" t="s">
        <v>246</v>
      </c>
      <c r="CU67" s="55" t="s">
        <v>321</v>
      </c>
      <c r="CV67" s="126">
        <v>201</v>
      </c>
      <c r="CW67" s="126">
        <v>300</v>
      </c>
      <c r="CX67" s="126" t="s">
        <v>292</v>
      </c>
      <c r="CY67" s="55" t="s">
        <v>242</v>
      </c>
      <c r="CZ67" s="55" t="s">
        <v>242</v>
      </c>
      <c r="DA67" s="55" t="s">
        <v>242</v>
      </c>
      <c r="DB67" s="55" t="s">
        <v>559</v>
      </c>
      <c r="DC67" s="55" t="s">
        <v>483</v>
      </c>
      <c r="DD67" s="55" t="s">
        <v>560</v>
      </c>
      <c r="DE67" s="190" t="s">
        <v>225</v>
      </c>
      <c r="DF67" s="203">
        <v>69</v>
      </c>
      <c r="DG67" s="203">
        <v>62</v>
      </c>
      <c r="DH67" s="204">
        <v>1</v>
      </c>
      <c r="DI67" s="186" t="s">
        <v>1265</v>
      </c>
      <c r="DJ67" s="186">
        <v>7</v>
      </c>
      <c r="DK67" s="126">
        <v>11.6666667</v>
      </c>
      <c r="DL67" s="186" t="s">
        <v>1266</v>
      </c>
      <c r="DM67" s="190" t="s">
        <v>1267</v>
      </c>
      <c r="DN67" s="186">
        <v>7</v>
      </c>
      <c r="DO67" s="186">
        <v>13</v>
      </c>
      <c r="DP67" s="130">
        <v>53.846153800000003</v>
      </c>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row>
    <row r="68" spans="1:208" s="324" customFormat="1" ht="33.950000000000003" customHeight="1">
      <c r="A68" s="356" t="s">
        <v>163</v>
      </c>
      <c r="B68" s="354" t="s">
        <v>158</v>
      </c>
      <c r="C68" s="311" t="s">
        <v>216</v>
      </c>
      <c r="D68" s="312" t="s">
        <v>217</v>
      </c>
      <c r="E68" s="311" t="s">
        <v>218</v>
      </c>
      <c r="F68" s="313">
        <v>63</v>
      </c>
      <c r="G68" s="314">
        <v>38625</v>
      </c>
      <c r="H68" s="325">
        <v>38687</v>
      </c>
      <c r="I68" s="311" t="s">
        <v>562</v>
      </c>
      <c r="J68" s="311"/>
      <c r="K68" s="311"/>
      <c r="L68" s="311"/>
      <c r="M68" s="315" t="s">
        <v>563</v>
      </c>
      <c r="N68" s="316">
        <v>3183</v>
      </c>
      <c r="O68" s="316">
        <v>1671</v>
      </c>
      <c r="P68" s="316">
        <v>4854</v>
      </c>
      <c r="Q68" s="316">
        <v>2973</v>
      </c>
      <c r="R68" s="316">
        <v>1905</v>
      </c>
      <c r="S68" s="317" t="s">
        <v>326</v>
      </c>
      <c r="T68" s="316">
        <v>4878</v>
      </c>
      <c r="U68" s="318">
        <v>0.3</v>
      </c>
      <c r="V68" s="316">
        <v>58</v>
      </c>
      <c r="W68" s="316">
        <v>968</v>
      </c>
      <c r="X68" s="316">
        <v>1081</v>
      </c>
      <c r="Y68" s="319">
        <v>34.47</v>
      </c>
      <c r="Z68" s="320">
        <v>20.85</v>
      </c>
      <c r="AA68" s="320">
        <v>60.487380330722402</v>
      </c>
      <c r="AB68" s="320">
        <v>5.7</v>
      </c>
      <c r="AC68" s="320">
        <v>16.536118363794607</v>
      </c>
      <c r="AD68" s="320">
        <v>7.9199999999999973</v>
      </c>
      <c r="AE68" s="319">
        <v>0.36098020735155512</v>
      </c>
      <c r="AF68" s="318" t="s">
        <v>1648</v>
      </c>
      <c r="AG68" s="318" t="s">
        <v>294</v>
      </c>
      <c r="AH68" s="318" t="s">
        <v>309</v>
      </c>
      <c r="AI68" s="318">
        <v>34.47</v>
      </c>
      <c r="AJ68" s="319">
        <v>34.47</v>
      </c>
      <c r="AK68" s="318">
        <v>1081</v>
      </c>
      <c r="AL68" s="320">
        <v>0</v>
      </c>
      <c r="AM68" s="316">
        <v>1081</v>
      </c>
      <c r="AN68" s="316">
        <v>3183</v>
      </c>
      <c r="AO68" s="321">
        <v>100</v>
      </c>
      <c r="AP68" s="318">
        <v>5</v>
      </c>
      <c r="AQ68" s="318" t="s">
        <v>225</v>
      </c>
      <c r="AR68" s="318"/>
      <c r="AS68" s="316">
        <v>1081</v>
      </c>
      <c r="AT68" s="318" t="s">
        <v>292</v>
      </c>
      <c r="AU68" s="318" t="s">
        <v>292</v>
      </c>
      <c r="AV68" s="318" t="s">
        <v>292</v>
      </c>
      <c r="AW68" s="318" t="s">
        <v>292</v>
      </c>
      <c r="AX68" s="318">
        <v>4</v>
      </c>
      <c r="AY68" s="318">
        <v>4.5199999999999996</v>
      </c>
      <c r="AZ68" s="321">
        <v>4.5199999999999996</v>
      </c>
      <c r="BA68" s="321">
        <v>100</v>
      </c>
      <c r="BB68" s="318" t="s">
        <v>228</v>
      </c>
      <c r="BC68" s="318" t="s">
        <v>297</v>
      </c>
      <c r="BD68" s="318" t="s">
        <v>226</v>
      </c>
      <c r="BE68" s="318" t="s">
        <v>298</v>
      </c>
      <c r="BF68" s="318"/>
      <c r="BG68" s="318" t="s">
        <v>140</v>
      </c>
      <c r="BH68" s="318" t="s">
        <v>225</v>
      </c>
      <c r="BI68" s="318"/>
      <c r="BJ68" s="318"/>
      <c r="BK68" s="318"/>
      <c r="BL68" s="318" t="s">
        <v>139</v>
      </c>
      <c r="BM68" s="318" t="s">
        <v>234</v>
      </c>
      <c r="BN68" s="318" t="s">
        <v>235</v>
      </c>
      <c r="BO68" s="318" t="s">
        <v>217</v>
      </c>
      <c r="BP68" s="318" t="s">
        <v>299</v>
      </c>
      <c r="BQ68" s="318" t="s">
        <v>237</v>
      </c>
      <c r="BR68" s="318" t="s">
        <v>237</v>
      </c>
      <c r="BS68" s="318" t="s">
        <v>300</v>
      </c>
      <c r="BT68" s="322">
        <v>38364</v>
      </c>
      <c r="BU68" s="322">
        <v>38364</v>
      </c>
      <c r="BV68" s="321">
        <v>2005</v>
      </c>
      <c r="BW68" s="326">
        <v>24</v>
      </c>
      <c r="BX68" s="326"/>
      <c r="BY68" s="321">
        <v>2005</v>
      </c>
      <c r="BZ68" s="321">
        <v>2029</v>
      </c>
      <c r="CA68" s="321">
        <v>16</v>
      </c>
      <c r="CB68" s="321"/>
      <c r="CC68" s="321"/>
      <c r="CD68" s="321"/>
      <c r="CE68" s="321" t="s">
        <v>347</v>
      </c>
      <c r="CF68" s="318" t="s">
        <v>241</v>
      </c>
      <c r="CG68" s="318">
        <v>250000</v>
      </c>
      <c r="CH68" s="318"/>
      <c r="CI68" s="318">
        <v>20</v>
      </c>
      <c r="CJ68" s="318" t="s">
        <v>225</v>
      </c>
      <c r="CK68" s="318" t="s">
        <v>242</v>
      </c>
      <c r="CL68" s="318" t="s">
        <v>217</v>
      </c>
      <c r="CM68" s="318" t="s">
        <v>217</v>
      </c>
      <c r="CN68" s="318" t="s">
        <v>243</v>
      </c>
      <c r="CO68" s="318" t="s">
        <v>244</v>
      </c>
      <c r="CP68" s="318" t="s">
        <v>237</v>
      </c>
      <c r="CQ68" s="318" t="s">
        <v>245</v>
      </c>
      <c r="CR68" s="318" t="s">
        <v>217</v>
      </c>
      <c r="CS68" s="318" t="s">
        <v>244</v>
      </c>
      <c r="CT68" s="318" t="s">
        <v>246</v>
      </c>
      <c r="CU68" s="318" t="s">
        <v>247</v>
      </c>
      <c r="CV68" s="316">
        <v>50</v>
      </c>
      <c r="CW68" s="316" t="s">
        <v>242</v>
      </c>
      <c r="CX68" s="316" t="s">
        <v>237</v>
      </c>
      <c r="CY68" s="318">
        <v>6</v>
      </c>
      <c r="CZ68" s="316" t="s">
        <v>225</v>
      </c>
      <c r="DA68" s="316" t="s">
        <v>225</v>
      </c>
      <c r="DB68" s="318" t="s">
        <v>564</v>
      </c>
      <c r="DC68" s="318" t="s">
        <v>565</v>
      </c>
      <c r="DD68" s="318" t="s">
        <v>566</v>
      </c>
      <c r="DE68" s="318" t="s">
        <v>390</v>
      </c>
      <c r="DF68" s="318"/>
      <c r="DG68" s="321"/>
      <c r="DH68" s="321">
        <v>0</v>
      </c>
      <c r="DI68" s="318" t="s">
        <v>289</v>
      </c>
      <c r="DJ68" s="316">
        <v>2.2400000000000002</v>
      </c>
      <c r="DK68" s="316">
        <v>39.298245614035089</v>
      </c>
      <c r="DL68" s="318" t="s">
        <v>391</v>
      </c>
      <c r="DM68" s="318" t="s">
        <v>567</v>
      </c>
      <c r="DN68" s="316">
        <v>0</v>
      </c>
      <c r="DO68" s="316"/>
      <c r="DP68" s="323">
        <v>0</v>
      </c>
    </row>
    <row r="69" spans="1:208" s="170" customFormat="1" ht="33.950000000000003" customHeight="1">
      <c r="A69" s="358"/>
      <c r="B69" s="359"/>
      <c r="C69" s="35" t="s">
        <v>260</v>
      </c>
      <c r="D69" s="166" t="s">
        <v>217</v>
      </c>
      <c r="E69" s="35" t="s">
        <v>218</v>
      </c>
      <c r="F69" s="144" t="s">
        <v>1693</v>
      </c>
      <c r="G69" s="145">
        <v>38625</v>
      </c>
      <c r="H69" s="167">
        <v>38687</v>
      </c>
      <c r="I69" s="35" t="s">
        <v>1268</v>
      </c>
      <c r="J69" s="55" t="s">
        <v>225</v>
      </c>
      <c r="K69" s="125" t="s">
        <v>242</v>
      </c>
      <c r="L69" s="125" t="s">
        <v>242</v>
      </c>
      <c r="M69" s="205" t="s">
        <v>1269</v>
      </c>
      <c r="N69" s="126">
        <v>3134</v>
      </c>
      <c r="O69" s="126">
        <v>1713</v>
      </c>
      <c r="P69" s="126">
        <v>8847</v>
      </c>
      <c r="Q69" s="186">
        <v>3112</v>
      </c>
      <c r="R69" s="221">
        <v>1634</v>
      </c>
      <c r="S69" s="186" t="s">
        <v>326</v>
      </c>
      <c r="T69" s="186">
        <v>4746</v>
      </c>
      <c r="U69" s="55">
        <v>1</v>
      </c>
      <c r="V69" s="126">
        <v>58</v>
      </c>
      <c r="W69" s="146">
        <v>968</v>
      </c>
      <c r="X69" s="146">
        <v>1081</v>
      </c>
      <c r="Y69" s="186">
        <v>55.5</v>
      </c>
      <c r="Z69" s="129">
        <v>26.5</v>
      </c>
      <c r="AA69" s="129">
        <v>67.7</v>
      </c>
      <c r="AB69" s="186">
        <v>17</v>
      </c>
      <c r="AC69" s="186">
        <v>30.6</v>
      </c>
      <c r="AD69" s="186">
        <v>12</v>
      </c>
      <c r="AE69" s="186">
        <v>0.4</v>
      </c>
      <c r="AF69" s="190" t="s">
        <v>1270</v>
      </c>
      <c r="AG69" s="186" t="s">
        <v>1271</v>
      </c>
      <c r="AH69" s="190" t="s">
        <v>1272</v>
      </c>
      <c r="AI69" s="186">
        <v>43</v>
      </c>
      <c r="AJ69" s="186">
        <v>52.5</v>
      </c>
      <c r="AK69" s="134">
        <v>1081</v>
      </c>
      <c r="AL69" s="147">
        <v>0</v>
      </c>
      <c r="AM69" s="146">
        <v>1081</v>
      </c>
      <c r="AN69" s="146">
        <v>3112</v>
      </c>
      <c r="AO69" s="148">
        <v>100</v>
      </c>
      <c r="AP69" s="134">
        <v>4</v>
      </c>
      <c r="AQ69" s="186" t="s">
        <v>533</v>
      </c>
      <c r="AR69" s="190" t="s">
        <v>1273</v>
      </c>
      <c r="AS69" s="186">
        <v>1237</v>
      </c>
      <c r="AT69" s="186" t="s">
        <v>533</v>
      </c>
      <c r="AU69" s="186" t="s">
        <v>226</v>
      </c>
      <c r="AV69" s="186" t="s">
        <v>226</v>
      </c>
      <c r="AW69" s="186" t="s">
        <v>292</v>
      </c>
      <c r="AX69" s="134">
        <v>4</v>
      </c>
      <c r="AY69" s="134">
        <v>4.5199999999999996</v>
      </c>
      <c r="AZ69" s="148">
        <v>4.5199999999999996</v>
      </c>
      <c r="BA69" s="148">
        <v>100</v>
      </c>
      <c r="BB69" s="55" t="s">
        <v>228</v>
      </c>
      <c r="BC69" s="55" t="s">
        <v>297</v>
      </c>
      <c r="BD69" s="55" t="s">
        <v>226</v>
      </c>
      <c r="BE69" s="55" t="s">
        <v>298</v>
      </c>
      <c r="BF69" s="55"/>
      <c r="BG69" s="55" t="s">
        <v>140</v>
      </c>
      <c r="BH69" s="55" t="s">
        <v>225</v>
      </c>
      <c r="BI69" s="55" t="s">
        <v>292</v>
      </c>
      <c r="BJ69" s="55" t="s">
        <v>292</v>
      </c>
      <c r="BK69" s="55" t="s">
        <v>292</v>
      </c>
      <c r="BL69" s="55" t="s">
        <v>139</v>
      </c>
      <c r="BM69" s="55" t="s">
        <v>234</v>
      </c>
      <c r="BN69" s="55" t="s">
        <v>235</v>
      </c>
      <c r="BO69" s="55" t="s">
        <v>217</v>
      </c>
      <c r="BP69" s="134" t="s">
        <v>1036</v>
      </c>
      <c r="BQ69" s="134" t="s">
        <v>237</v>
      </c>
      <c r="BR69" s="134" t="s">
        <v>237</v>
      </c>
      <c r="BS69" s="134" t="s">
        <v>1037</v>
      </c>
      <c r="BT69" s="149">
        <v>38364</v>
      </c>
      <c r="BU69" s="149">
        <v>38364</v>
      </c>
      <c r="BV69" s="148">
        <v>2005</v>
      </c>
      <c r="BW69" s="168">
        <v>24</v>
      </c>
      <c r="BX69" s="168"/>
      <c r="BY69" s="148">
        <v>2005</v>
      </c>
      <c r="BZ69" s="50">
        <v>2029</v>
      </c>
      <c r="CA69" s="148">
        <v>16</v>
      </c>
      <c r="CB69" s="50" t="s">
        <v>227</v>
      </c>
      <c r="CC69" s="50" t="s">
        <v>227</v>
      </c>
      <c r="CD69" s="50"/>
      <c r="CE69" s="148" t="s">
        <v>1274</v>
      </c>
      <c r="CF69" s="134" t="s">
        <v>241</v>
      </c>
      <c r="CG69" s="134">
        <v>250000</v>
      </c>
      <c r="CH69" s="134"/>
      <c r="CI69" s="134">
        <v>20</v>
      </c>
      <c r="CJ69" s="134" t="s">
        <v>225</v>
      </c>
      <c r="CK69" s="134" t="s">
        <v>242</v>
      </c>
      <c r="CL69" s="134" t="s">
        <v>217</v>
      </c>
      <c r="CM69" s="134" t="s">
        <v>217</v>
      </c>
      <c r="CN69" s="134" t="s">
        <v>243</v>
      </c>
      <c r="CO69" s="134" t="s">
        <v>244</v>
      </c>
      <c r="CP69" s="134" t="s">
        <v>237</v>
      </c>
      <c r="CQ69" s="134" t="s">
        <v>245</v>
      </c>
      <c r="CR69" s="134" t="s">
        <v>217</v>
      </c>
      <c r="CS69" s="134" t="s">
        <v>244</v>
      </c>
      <c r="CT69" s="134" t="s">
        <v>246</v>
      </c>
      <c r="CU69" s="134" t="s">
        <v>247</v>
      </c>
      <c r="CV69" s="146">
        <v>51</v>
      </c>
      <c r="CW69" s="146" t="s">
        <v>242</v>
      </c>
      <c r="CX69" s="146" t="s">
        <v>237</v>
      </c>
      <c r="CY69" s="134">
        <v>6</v>
      </c>
      <c r="CZ69" s="146" t="s">
        <v>225</v>
      </c>
      <c r="DA69" s="146" t="s">
        <v>225</v>
      </c>
      <c r="DB69" s="190" t="s">
        <v>459</v>
      </c>
      <c r="DC69" s="190" t="s">
        <v>1275</v>
      </c>
      <c r="DD69" s="190" t="s">
        <v>646</v>
      </c>
      <c r="DE69" s="190" t="s">
        <v>1276</v>
      </c>
      <c r="DF69" s="186">
        <v>3</v>
      </c>
      <c r="DG69" s="186">
        <v>2</v>
      </c>
      <c r="DH69" s="186">
        <v>4.54</v>
      </c>
      <c r="DI69" s="190" t="s">
        <v>1265</v>
      </c>
      <c r="DJ69" s="186">
        <v>1</v>
      </c>
      <c r="DK69" s="186">
        <v>2.2000000000000002</v>
      </c>
      <c r="DL69" s="186" t="s">
        <v>133</v>
      </c>
      <c r="DM69" s="186" t="s">
        <v>1277</v>
      </c>
      <c r="DN69" s="186">
        <v>4</v>
      </c>
      <c r="DO69" s="186">
        <v>6</v>
      </c>
      <c r="DP69" s="186">
        <v>66.599999999999994</v>
      </c>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row>
    <row r="70" spans="1:208" s="324" customFormat="1" ht="33.950000000000003" customHeight="1">
      <c r="A70" s="356" t="s">
        <v>164</v>
      </c>
      <c r="B70" s="354" t="s">
        <v>158</v>
      </c>
      <c r="C70" s="311" t="s">
        <v>216</v>
      </c>
      <c r="D70" s="312" t="s">
        <v>217</v>
      </c>
      <c r="E70" s="311" t="s">
        <v>276</v>
      </c>
      <c r="F70" s="313">
        <v>71</v>
      </c>
      <c r="G70" s="314">
        <v>38625</v>
      </c>
      <c r="H70" s="325">
        <v>38768</v>
      </c>
      <c r="I70" s="311" t="s">
        <v>568</v>
      </c>
      <c r="J70" s="311"/>
      <c r="K70" s="311"/>
      <c r="L70" s="311"/>
      <c r="M70" s="315" t="s">
        <v>569</v>
      </c>
      <c r="N70" s="316">
        <v>7154</v>
      </c>
      <c r="O70" s="316">
        <v>6817</v>
      </c>
      <c r="P70" s="316">
        <v>13971</v>
      </c>
      <c r="Q70" s="316">
        <v>10206</v>
      </c>
      <c r="R70" s="316">
        <v>7848</v>
      </c>
      <c r="S70" s="317" t="s">
        <v>550</v>
      </c>
      <c r="T70" s="316">
        <v>18054</v>
      </c>
      <c r="U70" s="318">
        <v>1</v>
      </c>
      <c r="V70" s="316">
        <v>224</v>
      </c>
      <c r="W70" s="316">
        <v>2153</v>
      </c>
      <c r="X70" s="316">
        <v>2409</v>
      </c>
      <c r="Y70" s="319">
        <v>92.82</v>
      </c>
      <c r="Z70" s="320">
        <v>30</v>
      </c>
      <c r="AA70" s="320">
        <v>32.320620555914672</v>
      </c>
      <c r="AB70" s="320">
        <v>8</v>
      </c>
      <c r="AC70" s="320">
        <v>8.6188321482439143</v>
      </c>
      <c r="AD70" s="320">
        <v>54.82</v>
      </c>
      <c r="AE70" s="319">
        <v>0.43248532289628178</v>
      </c>
      <c r="AF70" s="318" t="s">
        <v>1648</v>
      </c>
      <c r="AG70" s="318" t="s">
        <v>294</v>
      </c>
      <c r="AH70" s="318" t="s">
        <v>422</v>
      </c>
      <c r="AI70" s="318">
        <v>152.5</v>
      </c>
      <c r="AJ70" s="319">
        <v>92.82</v>
      </c>
      <c r="AK70" s="318">
        <v>2389</v>
      </c>
      <c r="AL70" s="320">
        <v>0</v>
      </c>
      <c r="AM70" s="316">
        <v>2389</v>
      </c>
      <c r="AN70" s="316">
        <v>7094.606060606061</v>
      </c>
      <c r="AO70" s="321">
        <v>99.169779991697808</v>
      </c>
      <c r="AP70" s="318">
        <v>3</v>
      </c>
      <c r="AQ70" s="318" t="s">
        <v>217</v>
      </c>
      <c r="AR70" s="318"/>
      <c r="AS70" s="316">
        <v>2389</v>
      </c>
      <c r="AT70" s="318" t="s">
        <v>226</v>
      </c>
      <c r="AU70" s="318" t="s">
        <v>227</v>
      </c>
      <c r="AV70" s="318" t="s">
        <v>227</v>
      </c>
      <c r="AW70" s="318" t="s">
        <v>292</v>
      </c>
      <c r="AX70" s="318">
        <v>3</v>
      </c>
      <c r="AY70" s="318">
        <v>10.5</v>
      </c>
      <c r="AZ70" s="321">
        <v>8.9</v>
      </c>
      <c r="BA70" s="321">
        <v>84.761904761904759</v>
      </c>
      <c r="BB70" s="318" t="s">
        <v>228</v>
      </c>
      <c r="BC70" s="318" t="s">
        <v>229</v>
      </c>
      <c r="BD70" s="318" t="s">
        <v>226</v>
      </c>
      <c r="BE70" s="318" t="s">
        <v>230</v>
      </c>
      <c r="BF70" s="318">
        <v>120</v>
      </c>
      <c r="BG70" s="318" t="s">
        <v>231</v>
      </c>
      <c r="BH70" s="318" t="s">
        <v>225</v>
      </c>
      <c r="BI70" s="318" t="s">
        <v>232</v>
      </c>
      <c r="BJ70" s="318" t="s">
        <v>233</v>
      </c>
      <c r="BK70" s="318"/>
      <c r="BL70" s="318" t="s">
        <v>133</v>
      </c>
      <c r="BM70" s="318" t="s">
        <v>234</v>
      </c>
      <c r="BN70" s="318" t="s">
        <v>235</v>
      </c>
      <c r="BO70" s="318" t="s">
        <v>217</v>
      </c>
      <c r="BP70" s="318" t="s">
        <v>236</v>
      </c>
      <c r="BQ70" s="318" t="s">
        <v>237</v>
      </c>
      <c r="BR70" s="318" t="s">
        <v>237</v>
      </c>
      <c r="BS70" s="318" t="s">
        <v>238</v>
      </c>
      <c r="BT70" s="327" t="s">
        <v>239</v>
      </c>
      <c r="BU70" s="327" t="s">
        <v>239</v>
      </c>
      <c r="BV70" s="321">
        <v>2006</v>
      </c>
      <c r="BW70" s="326">
        <v>7</v>
      </c>
      <c r="BX70" s="326"/>
      <c r="BY70" s="321">
        <v>2006</v>
      </c>
      <c r="BZ70" s="321">
        <v>2013</v>
      </c>
      <c r="CA70" s="321">
        <v>0</v>
      </c>
      <c r="CB70" s="321"/>
      <c r="CC70" s="321"/>
      <c r="CD70" s="321"/>
      <c r="CE70" s="321" t="s">
        <v>240</v>
      </c>
      <c r="CF70" s="318" t="s">
        <v>241</v>
      </c>
      <c r="CG70" s="318">
        <v>250000</v>
      </c>
      <c r="CH70" s="318"/>
      <c r="CI70" s="318">
        <v>20</v>
      </c>
      <c r="CJ70" s="318" t="s">
        <v>225</v>
      </c>
      <c r="CK70" s="318" t="s">
        <v>242</v>
      </c>
      <c r="CL70" s="318" t="s">
        <v>217</v>
      </c>
      <c r="CM70" s="318" t="s">
        <v>217</v>
      </c>
      <c r="CN70" s="318" t="s">
        <v>243</v>
      </c>
      <c r="CO70" s="318" t="s">
        <v>244</v>
      </c>
      <c r="CP70" s="318" t="s">
        <v>237</v>
      </c>
      <c r="CQ70" s="318" t="s">
        <v>245</v>
      </c>
      <c r="CR70" s="318" t="s">
        <v>217</v>
      </c>
      <c r="CS70" s="318" t="s">
        <v>244</v>
      </c>
      <c r="CT70" s="318" t="s">
        <v>246</v>
      </c>
      <c r="CU70" s="318" t="s">
        <v>247</v>
      </c>
      <c r="CV70" s="316">
        <v>50</v>
      </c>
      <c r="CW70" s="316" t="s">
        <v>242</v>
      </c>
      <c r="CX70" s="316" t="s">
        <v>237</v>
      </c>
      <c r="CY70" s="318">
        <v>6</v>
      </c>
      <c r="CZ70" s="316" t="s">
        <v>225</v>
      </c>
      <c r="DA70" s="316" t="s">
        <v>225</v>
      </c>
      <c r="DB70" s="318" t="s">
        <v>388</v>
      </c>
      <c r="DC70" s="318" t="s">
        <v>570</v>
      </c>
      <c r="DD70" s="318" t="s">
        <v>571</v>
      </c>
      <c r="DE70" s="318" t="s">
        <v>390</v>
      </c>
      <c r="DF70" s="318"/>
      <c r="DG70" s="321">
        <v>3.8</v>
      </c>
      <c r="DH70" s="321">
        <v>12.666666666666666</v>
      </c>
      <c r="DI70" s="318" t="s">
        <v>289</v>
      </c>
      <c r="DJ70" s="316">
        <v>7</v>
      </c>
      <c r="DK70" s="316">
        <v>87.5</v>
      </c>
      <c r="DL70" s="318" t="s">
        <v>391</v>
      </c>
      <c r="DM70" s="318" t="s">
        <v>572</v>
      </c>
      <c r="DN70" s="316">
        <v>7</v>
      </c>
      <c r="DO70" s="316">
        <v>12</v>
      </c>
      <c r="DP70" s="323">
        <v>58.3333333333333</v>
      </c>
    </row>
    <row r="71" spans="1:208" s="136" customFormat="1" ht="33.950000000000003" customHeight="1">
      <c r="A71" s="358"/>
      <c r="B71" s="359"/>
      <c r="C71" s="125" t="s">
        <v>260</v>
      </c>
      <c r="D71" s="166" t="s">
        <v>217</v>
      </c>
      <c r="E71" s="35" t="s">
        <v>276</v>
      </c>
      <c r="F71" s="144" t="s">
        <v>1694</v>
      </c>
      <c r="G71" s="145">
        <v>38625</v>
      </c>
      <c r="H71" s="167">
        <v>38768</v>
      </c>
      <c r="I71" s="35" t="s">
        <v>568</v>
      </c>
      <c r="J71" s="55" t="s">
        <v>292</v>
      </c>
      <c r="K71" s="125" t="s">
        <v>242</v>
      </c>
      <c r="L71" s="125" t="s">
        <v>242</v>
      </c>
      <c r="M71" s="183" t="s">
        <v>1278</v>
      </c>
      <c r="N71" s="126">
        <v>7063</v>
      </c>
      <c r="O71" s="126">
        <v>7114</v>
      </c>
      <c r="P71" s="126">
        <v>14177</v>
      </c>
      <c r="Q71" s="186">
        <v>7358</v>
      </c>
      <c r="R71" s="221">
        <v>6251</v>
      </c>
      <c r="S71" s="186" t="s">
        <v>326</v>
      </c>
      <c r="T71" s="186">
        <v>13609</v>
      </c>
      <c r="U71" s="55" t="s">
        <v>1097</v>
      </c>
      <c r="V71" s="126">
        <v>224</v>
      </c>
      <c r="W71" s="185">
        <v>3715</v>
      </c>
      <c r="X71" s="146"/>
      <c r="Y71" s="205">
        <v>123.84</v>
      </c>
      <c r="Z71" s="205">
        <v>40</v>
      </c>
      <c r="AA71" s="147">
        <v>32.299999999999997</v>
      </c>
      <c r="AB71" s="205">
        <v>10.65</v>
      </c>
      <c r="AC71" s="147">
        <v>8.6</v>
      </c>
      <c r="AD71" s="205">
        <v>73.2</v>
      </c>
      <c r="AE71" s="205">
        <v>0.43</v>
      </c>
      <c r="AF71" s="190" t="s">
        <v>1237</v>
      </c>
      <c r="AG71" s="190" t="s">
        <v>1653</v>
      </c>
      <c r="AH71" s="190" t="s">
        <v>224</v>
      </c>
      <c r="AI71" s="190">
        <v>85.794250000000005</v>
      </c>
      <c r="AJ71" s="190">
        <v>107.52</v>
      </c>
      <c r="AK71" s="134">
        <v>2389</v>
      </c>
      <c r="AL71" s="147">
        <v>0</v>
      </c>
      <c r="AM71" s="146">
        <v>2389</v>
      </c>
      <c r="AN71" s="146">
        <v>7094.606060606061</v>
      </c>
      <c r="AO71" s="148">
        <v>99.169779991697808</v>
      </c>
      <c r="AP71" s="134">
        <v>3</v>
      </c>
      <c r="AQ71" s="190" t="s">
        <v>217</v>
      </c>
      <c r="AR71" s="190" t="s">
        <v>1279</v>
      </c>
      <c r="AS71" s="190">
        <v>3043</v>
      </c>
      <c r="AT71" s="190" t="s">
        <v>217</v>
      </c>
      <c r="AU71" s="190" t="s">
        <v>217</v>
      </c>
      <c r="AV71" s="190" t="s">
        <v>217</v>
      </c>
      <c r="AW71" s="190" t="s">
        <v>225</v>
      </c>
      <c r="AX71" s="134">
        <v>5</v>
      </c>
      <c r="AY71" s="134">
        <v>10.5</v>
      </c>
      <c r="AZ71" s="148">
        <v>8.9</v>
      </c>
      <c r="BA71" s="148">
        <v>100</v>
      </c>
      <c r="BB71" s="134" t="s">
        <v>228</v>
      </c>
      <c r="BC71" s="134" t="s">
        <v>1280</v>
      </c>
      <c r="BD71" s="134" t="s">
        <v>226</v>
      </c>
      <c r="BE71" s="134" t="s">
        <v>298</v>
      </c>
      <c r="BF71" s="134">
        <v>144</v>
      </c>
      <c r="BG71" s="134" t="s">
        <v>140</v>
      </c>
      <c r="BH71" s="134" t="s">
        <v>225</v>
      </c>
      <c r="BI71" s="134" t="s">
        <v>1043</v>
      </c>
      <c r="BJ71" s="134" t="s">
        <v>1044</v>
      </c>
      <c r="BK71" s="55"/>
      <c r="BL71" s="55" t="s">
        <v>133</v>
      </c>
      <c r="BM71" s="55" t="s">
        <v>234</v>
      </c>
      <c r="BN71" s="55" t="s">
        <v>235</v>
      </c>
      <c r="BO71" s="55" t="s">
        <v>217</v>
      </c>
      <c r="BP71" s="134" t="s">
        <v>1045</v>
      </c>
      <c r="BQ71" s="134" t="s">
        <v>237</v>
      </c>
      <c r="BR71" s="134" t="s">
        <v>237</v>
      </c>
      <c r="BS71" s="134" t="s">
        <v>1037</v>
      </c>
      <c r="BT71" s="149">
        <v>38364</v>
      </c>
      <c r="BU71" s="149">
        <v>38364</v>
      </c>
      <c r="BV71" s="148">
        <v>2005</v>
      </c>
      <c r="BW71" s="168">
        <v>24</v>
      </c>
      <c r="BX71" s="168"/>
      <c r="BY71" s="148">
        <v>2005</v>
      </c>
      <c r="BZ71" s="148">
        <v>2029</v>
      </c>
      <c r="CA71" s="148">
        <v>16</v>
      </c>
      <c r="CB71" s="50" t="s">
        <v>227</v>
      </c>
      <c r="CC71" s="50" t="s">
        <v>227</v>
      </c>
      <c r="CD71" s="50"/>
      <c r="CE71" s="50"/>
      <c r="CF71" s="134" t="s">
        <v>241</v>
      </c>
      <c r="CG71" s="134">
        <v>250000</v>
      </c>
      <c r="CH71" s="134"/>
      <c r="CI71" s="134">
        <v>20</v>
      </c>
      <c r="CJ71" s="134" t="s">
        <v>225</v>
      </c>
      <c r="CK71" s="134" t="s">
        <v>242</v>
      </c>
      <c r="CL71" s="134" t="s">
        <v>217</v>
      </c>
      <c r="CM71" s="134" t="s">
        <v>217</v>
      </c>
      <c r="CN71" s="134" t="s">
        <v>243</v>
      </c>
      <c r="CO71" s="134" t="s">
        <v>244</v>
      </c>
      <c r="CP71" s="134" t="s">
        <v>237</v>
      </c>
      <c r="CQ71" s="134" t="s">
        <v>245</v>
      </c>
      <c r="CR71" s="134" t="s">
        <v>217</v>
      </c>
      <c r="CS71" s="134" t="s">
        <v>244</v>
      </c>
      <c r="CT71" s="134" t="s">
        <v>246</v>
      </c>
      <c r="CU71" s="134" t="s">
        <v>247</v>
      </c>
      <c r="CV71" s="146">
        <v>51</v>
      </c>
      <c r="CW71" s="146" t="s">
        <v>242</v>
      </c>
      <c r="CX71" s="146" t="s">
        <v>237</v>
      </c>
      <c r="CY71" s="134">
        <v>6</v>
      </c>
      <c r="CZ71" s="146" t="s">
        <v>225</v>
      </c>
      <c r="DA71" s="146" t="s">
        <v>225</v>
      </c>
      <c r="DB71" s="190" t="s">
        <v>459</v>
      </c>
      <c r="DC71" s="134" t="s">
        <v>570</v>
      </c>
      <c r="DD71" s="190" t="s">
        <v>1819</v>
      </c>
      <c r="DE71" s="190" t="s">
        <v>1281</v>
      </c>
      <c r="DF71" s="55">
        <v>16.32</v>
      </c>
      <c r="DG71" s="55">
        <v>16.32</v>
      </c>
      <c r="DH71" s="50">
        <v>13.17</v>
      </c>
      <c r="DI71" s="55" t="s">
        <v>289</v>
      </c>
      <c r="DJ71" s="146">
        <v>0</v>
      </c>
      <c r="DK71" s="126">
        <v>0</v>
      </c>
      <c r="DL71" s="190" t="s">
        <v>157</v>
      </c>
      <c r="DM71" s="190" t="s">
        <v>1282</v>
      </c>
      <c r="DN71" s="190">
        <v>7</v>
      </c>
      <c r="DO71" s="190">
        <v>2</v>
      </c>
      <c r="DP71" s="205">
        <v>0</v>
      </c>
      <c r="DQ71" s="219"/>
      <c r="DR71" s="219"/>
      <c r="DS71" s="219"/>
      <c r="DT71" s="219"/>
      <c r="DU71" s="219"/>
      <c r="DV71" s="219"/>
      <c r="DW71" s="219"/>
      <c r="DX71" s="219"/>
      <c r="DY71" s="219"/>
      <c r="DZ71" s="219"/>
      <c r="EA71" s="219"/>
      <c r="EB71" s="219"/>
      <c r="EC71" s="219"/>
      <c r="ED71" s="219"/>
      <c r="EE71" s="219"/>
      <c r="EF71" s="219"/>
      <c r="EG71" s="219"/>
      <c r="EH71" s="219"/>
      <c r="EI71" s="219"/>
      <c r="EJ71" s="219"/>
      <c r="EK71" s="219"/>
      <c r="EL71" s="219"/>
      <c r="EM71" s="219"/>
      <c r="EN71" s="219"/>
      <c r="EO71" s="219"/>
      <c r="EP71" s="219"/>
      <c r="EQ71" s="219"/>
      <c r="ER71" s="219"/>
      <c r="ES71" s="219"/>
      <c r="ET71" s="219"/>
      <c r="EU71" s="219"/>
      <c r="EV71" s="219"/>
      <c r="EW71" s="219"/>
      <c r="EX71" s="219"/>
      <c r="EY71" s="219"/>
      <c r="EZ71" s="219"/>
      <c r="FA71" s="219"/>
      <c r="FB71" s="219"/>
      <c r="FC71" s="219"/>
      <c r="FD71" s="219"/>
      <c r="FE71" s="219"/>
      <c r="FF71" s="219"/>
      <c r="FG71" s="219"/>
      <c r="FH71" s="219"/>
      <c r="FI71" s="219"/>
      <c r="FJ71" s="219"/>
      <c r="FK71" s="219"/>
      <c r="FL71" s="219"/>
      <c r="FM71" s="219"/>
      <c r="FN71" s="219"/>
      <c r="FO71" s="219"/>
      <c r="FP71" s="219"/>
      <c r="FQ71" s="219"/>
      <c r="FR71" s="219"/>
      <c r="FS71" s="219"/>
      <c r="FT71" s="219"/>
      <c r="FU71" s="219"/>
      <c r="FV71" s="219"/>
      <c r="FW71" s="219"/>
      <c r="FX71" s="219"/>
      <c r="FY71" s="219"/>
      <c r="FZ71" s="219"/>
      <c r="GA71" s="219"/>
      <c r="GB71" s="219"/>
      <c r="GC71" s="219"/>
      <c r="GD71" s="219"/>
      <c r="GE71" s="219"/>
      <c r="GF71" s="219"/>
      <c r="GG71" s="219"/>
      <c r="GH71" s="219"/>
      <c r="GI71" s="219"/>
      <c r="GJ71" s="219"/>
      <c r="GK71" s="219"/>
      <c r="GL71" s="219"/>
      <c r="GM71" s="219"/>
      <c r="GN71" s="219"/>
      <c r="GO71" s="219"/>
      <c r="GP71" s="219"/>
      <c r="GQ71" s="219"/>
      <c r="GR71" s="219"/>
      <c r="GS71" s="219"/>
      <c r="GT71" s="219"/>
      <c r="GU71" s="219"/>
      <c r="GV71" s="219"/>
      <c r="GW71" s="219"/>
      <c r="GX71" s="219"/>
      <c r="GY71" s="219"/>
      <c r="GZ71" s="219"/>
    </row>
    <row r="72" spans="1:208" s="324" customFormat="1" ht="33.950000000000003" customHeight="1">
      <c r="A72" s="356" t="s">
        <v>165</v>
      </c>
      <c r="B72" s="354" t="s">
        <v>158</v>
      </c>
      <c r="C72" s="311" t="s">
        <v>216</v>
      </c>
      <c r="D72" s="312" t="s">
        <v>217</v>
      </c>
      <c r="E72" s="311" t="s">
        <v>276</v>
      </c>
      <c r="F72" s="313">
        <v>47</v>
      </c>
      <c r="G72" s="314">
        <v>38628</v>
      </c>
      <c r="H72" s="325">
        <v>38713</v>
      </c>
      <c r="I72" s="311" t="s">
        <v>573</v>
      </c>
      <c r="J72" s="311" t="s">
        <v>292</v>
      </c>
      <c r="K72" s="311"/>
      <c r="L72" s="311"/>
      <c r="M72" s="328" t="s">
        <v>574</v>
      </c>
      <c r="N72" s="316">
        <v>8579</v>
      </c>
      <c r="O72" s="316">
        <v>9225</v>
      </c>
      <c r="P72" s="316">
        <v>17804</v>
      </c>
      <c r="Q72" s="316">
        <v>6157</v>
      </c>
      <c r="R72" s="316">
        <v>11234</v>
      </c>
      <c r="S72" s="317" t="s">
        <v>279</v>
      </c>
      <c r="T72" s="316">
        <v>17391</v>
      </c>
      <c r="U72" s="318">
        <v>0.4</v>
      </c>
      <c r="V72" s="316">
        <v>418</v>
      </c>
      <c r="W72" s="316">
        <v>2043</v>
      </c>
      <c r="X72" s="316">
        <v>2332</v>
      </c>
      <c r="Y72" s="319">
        <v>130.41</v>
      </c>
      <c r="Z72" s="320">
        <v>47.33</v>
      </c>
      <c r="AA72" s="320">
        <v>36.293229046852232</v>
      </c>
      <c r="AB72" s="320">
        <v>14.44</v>
      </c>
      <c r="AC72" s="320">
        <v>11.072770493060348</v>
      </c>
      <c r="AD72" s="320">
        <v>68.64</v>
      </c>
      <c r="AE72" s="319">
        <v>0.5067024128686326</v>
      </c>
      <c r="AF72" s="318" t="s">
        <v>1647</v>
      </c>
      <c r="AG72" s="318" t="s">
        <v>294</v>
      </c>
      <c r="AH72" s="318" t="s">
        <v>224</v>
      </c>
      <c r="AI72" s="318">
        <v>58.38</v>
      </c>
      <c r="AJ72" s="319">
        <v>68.64</v>
      </c>
      <c r="AK72" s="318">
        <v>2332</v>
      </c>
      <c r="AL72" s="320">
        <v>0</v>
      </c>
      <c r="AM72" s="316">
        <v>2332</v>
      </c>
      <c r="AN72" s="316">
        <v>8579</v>
      </c>
      <c r="AO72" s="321">
        <v>100</v>
      </c>
      <c r="AP72" s="318">
        <v>3</v>
      </c>
      <c r="AQ72" s="318" t="s">
        <v>217</v>
      </c>
      <c r="AR72" s="318" t="s">
        <v>575</v>
      </c>
      <c r="AS72" s="316">
        <v>2332</v>
      </c>
      <c r="AT72" s="318" t="s">
        <v>226</v>
      </c>
      <c r="AU72" s="318" t="s">
        <v>226</v>
      </c>
      <c r="AV72" s="318" t="s">
        <v>226</v>
      </c>
      <c r="AW72" s="318" t="s">
        <v>292</v>
      </c>
      <c r="AX72" s="318">
        <v>3</v>
      </c>
      <c r="AY72" s="318">
        <v>11</v>
      </c>
      <c r="AZ72" s="321">
        <v>11</v>
      </c>
      <c r="BA72" s="321">
        <v>100</v>
      </c>
      <c r="BB72" s="318" t="s">
        <v>228</v>
      </c>
      <c r="BC72" s="318" t="s">
        <v>297</v>
      </c>
      <c r="BD72" s="318" t="s">
        <v>226</v>
      </c>
      <c r="BE72" s="318" t="s">
        <v>298</v>
      </c>
      <c r="BF72" s="318">
        <v>144</v>
      </c>
      <c r="BG72" s="318" t="s">
        <v>140</v>
      </c>
      <c r="BH72" s="318" t="s">
        <v>225</v>
      </c>
      <c r="BI72" s="318"/>
      <c r="BJ72" s="318"/>
      <c r="BK72" s="318"/>
      <c r="BL72" s="318" t="s">
        <v>139</v>
      </c>
      <c r="BM72" s="318" t="s">
        <v>234</v>
      </c>
      <c r="BN72" s="318" t="s">
        <v>235</v>
      </c>
      <c r="BO72" s="318" t="s">
        <v>217</v>
      </c>
      <c r="BP72" s="318" t="s">
        <v>299</v>
      </c>
      <c r="BQ72" s="318" t="s">
        <v>237</v>
      </c>
      <c r="BR72" s="318" t="s">
        <v>237</v>
      </c>
      <c r="BS72" s="318" t="s">
        <v>300</v>
      </c>
      <c r="BT72" s="322">
        <v>38364</v>
      </c>
      <c r="BU72" s="322">
        <v>38364</v>
      </c>
      <c r="BV72" s="321">
        <v>2005</v>
      </c>
      <c r="BW72" s="326">
        <v>24</v>
      </c>
      <c r="BX72" s="326"/>
      <c r="BY72" s="321">
        <v>2005</v>
      </c>
      <c r="BZ72" s="321">
        <v>2029</v>
      </c>
      <c r="CA72" s="321">
        <v>16</v>
      </c>
      <c r="CB72" s="321"/>
      <c r="CC72" s="321"/>
      <c r="CD72" s="321"/>
      <c r="CE72" s="321" t="s">
        <v>347</v>
      </c>
      <c r="CF72" s="318" t="s">
        <v>301</v>
      </c>
      <c r="CG72" s="318">
        <v>480000</v>
      </c>
      <c r="CH72" s="318">
        <v>270000</v>
      </c>
      <c r="CI72" s="318">
        <v>80000</v>
      </c>
      <c r="CJ72" s="318" t="s">
        <v>225</v>
      </c>
      <c r="CK72" s="318" t="s">
        <v>242</v>
      </c>
      <c r="CL72" s="318" t="s">
        <v>217</v>
      </c>
      <c r="CM72" s="318" t="s">
        <v>217</v>
      </c>
      <c r="CN72" s="318" t="s">
        <v>302</v>
      </c>
      <c r="CO72" s="318" t="s">
        <v>244</v>
      </c>
      <c r="CP72" s="318" t="s">
        <v>237</v>
      </c>
      <c r="CQ72" s="318" t="s">
        <v>245</v>
      </c>
      <c r="CR72" s="318" t="s">
        <v>217</v>
      </c>
      <c r="CS72" s="318" t="s">
        <v>244</v>
      </c>
      <c r="CT72" s="318" t="s">
        <v>246</v>
      </c>
      <c r="CU72" s="318" t="s">
        <v>247</v>
      </c>
      <c r="CV72" s="316">
        <v>800</v>
      </c>
      <c r="CW72" s="316">
        <v>2000</v>
      </c>
      <c r="CX72" s="316" t="s">
        <v>237</v>
      </c>
      <c r="CY72" s="318">
        <v>6</v>
      </c>
      <c r="CZ72" s="316" t="s">
        <v>225</v>
      </c>
      <c r="DA72" s="316" t="s">
        <v>225</v>
      </c>
      <c r="DB72" s="318" t="s">
        <v>576</v>
      </c>
      <c r="DC72" s="318" t="s">
        <v>248</v>
      </c>
      <c r="DD72" s="318" t="s">
        <v>577</v>
      </c>
      <c r="DE72" s="316" t="s">
        <v>369</v>
      </c>
      <c r="DF72" s="316">
        <v>61.769999999999996</v>
      </c>
      <c r="DG72" s="321">
        <v>47.33</v>
      </c>
      <c r="DH72" s="321">
        <v>100</v>
      </c>
      <c r="DI72" s="321" t="s">
        <v>289</v>
      </c>
      <c r="DJ72" s="316">
        <v>14.44</v>
      </c>
      <c r="DK72" s="316">
        <v>100</v>
      </c>
      <c r="DL72" s="318" t="s">
        <v>578</v>
      </c>
      <c r="DM72" s="318" t="s">
        <v>1695</v>
      </c>
      <c r="DN72" s="316">
        <v>0</v>
      </c>
      <c r="DO72" s="316">
        <v>7</v>
      </c>
      <c r="DP72" s="323">
        <v>0</v>
      </c>
    </row>
    <row r="73" spans="1:208" s="170" customFormat="1" ht="78" customHeight="1">
      <c r="A73" s="358"/>
      <c r="B73" s="359"/>
      <c r="C73" s="35" t="s">
        <v>260</v>
      </c>
      <c r="D73" s="166" t="s">
        <v>217</v>
      </c>
      <c r="E73" s="35" t="s">
        <v>276</v>
      </c>
      <c r="F73" s="144" t="s">
        <v>1696</v>
      </c>
      <c r="G73" s="145">
        <v>38628</v>
      </c>
      <c r="H73" s="167">
        <v>38713</v>
      </c>
      <c r="I73" s="35" t="s">
        <v>573</v>
      </c>
      <c r="J73" s="55" t="s">
        <v>292</v>
      </c>
      <c r="K73" s="125" t="s">
        <v>242</v>
      </c>
      <c r="L73" s="125" t="s">
        <v>242</v>
      </c>
      <c r="M73" s="205" t="s">
        <v>1697</v>
      </c>
      <c r="N73" s="126">
        <v>8235</v>
      </c>
      <c r="O73" s="126">
        <v>9794</v>
      </c>
      <c r="P73" s="126">
        <v>18029</v>
      </c>
      <c r="Q73" s="126">
        <v>6792</v>
      </c>
      <c r="R73" s="146">
        <v>11854</v>
      </c>
      <c r="S73" s="127" t="s">
        <v>1283</v>
      </c>
      <c r="T73" s="126">
        <f>Q73+R73</f>
        <v>18646</v>
      </c>
      <c r="U73" s="55">
        <v>2</v>
      </c>
      <c r="V73" s="126">
        <v>1411</v>
      </c>
      <c r="W73" s="126">
        <v>40953</v>
      </c>
      <c r="X73" s="146">
        <v>6037</v>
      </c>
      <c r="Y73" s="221">
        <v>190.6</v>
      </c>
      <c r="Z73" s="221">
        <v>69.180000000000007</v>
      </c>
      <c r="AA73" s="221">
        <v>36.299999999999997</v>
      </c>
      <c r="AB73" s="221">
        <v>21.18</v>
      </c>
      <c r="AC73" s="221">
        <v>11.1</v>
      </c>
      <c r="AD73" s="221">
        <v>100.23</v>
      </c>
      <c r="AE73" s="186">
        <v>0.51</v>
      </c>
      <c r="AF73" s="190" t="s">
        <v>1284</v>
      </c>
      <c r="AG73" s="190" t="s">
        <v>1654</v>
      </c>
      <c r="AH73" s="186" t="s">
        <v>224</v>
      </c>
      <c r="AI73" s="186">
        <v>187.6</v>
      </c>
      <c r="AJ73" s="186">
        <v>187.6</v>
      </c>
      <c r="AK73" s="134">
        <v>2332</v>
      </c>
      <c r="AL73" s="147">
        <v>0</v>
      </c>
      <c r="AM73" s="146">
        <v>2332</v>
      </c>
      <c r="AN73" s="146">
        <v>6792</v>
      </c>
      <c r="AO73" s="148">
        <v>100</v>
      </c>
      <c r="AP73" s="134">
        <v>3</v>
      </c>
      <c r="AQ73" s="186" t="s">
        <v>217</v>
      </c>
      <c r="AR73" s="186" t="s">
        <v>402</v>
      </c>
      <c r="AS73" s="186">
        <v>2791</v>
      </c>
      <c r="AT73" s="186" t="s">
        <v>533</v>
      </c>
      <c r="AU73" s="186" t="s">
        <v>533</v>
      </c>
      <c r="AV73" s="186" t="s">
        <v>533</v>
      </c>
      <c r="AW73" s="190" t="s">
        <v>1698</v>
      </c>
      <c r="AX73" s="134">
        <v>7</v>
      </c>
      <c r="AY73" s="134">
        <v>11</v>
      </c>
      <c r="AZ73" s="148">
        <v>11</v>
      </c>
      <c r="BA73" s="148">
        <v>100</v>
      </c>
      <c r="BB73" s="55" t="s">
        <v>228</v>
      </c>
      <c r="BC73" s="55" t="s">
        <v>297</v>
      </c>
      <c r="BD73" s="55" t="s">
        <v>226</v>
      </c>
      <c r="BE73" s="55" t="s">
        <v>298</v>
      </c>
      <c r="BF73" s="55">
        <v>145</v>
      </c>
      <c r="BG73" s="55" t="s">
        <v>140</v>
      </c>
      <c r="BH73" s="55" t="s">
        <v>225</v>
      </c>
      <c r="BI73" s="55" t="s">
        <v>292</v>
      </c>
      <c r="BJ73" s="55" t="s">
        <v>292</v>
      </c>
      <c r="BK73" s="55" t="s">
        <v>292</v>
      </c>
      <c r="BL73" s="55" t="s">
        <v>139</v>
      </c>
      <c r="BM73" s="55" t="s">
        <v>234</v>
      </c>
      <c r="BN73" s="55" t="s">
        <v>235</v>
      </c>
      <c r="BO73" s="55" t="s">
        <v>217</v>
      </c>
      <c r="BP73" s="134" t="s">
        <v>1036</v>
      </c>
      <c r="BQ73" s="134" t="s">
        <v>237</v>
      </c>
      <c r="BR73" s="134" t="s">
        <v>237</v>
      </c>
      <c r="BS73" s="134" t="s">
        <v>1037</v>
      </c>
      <c r="BT73" s="149">
        <v>38364</v>
      </c>
      <c r="BU73" s="149">
        <v>38364</v>
      </c>
      <c r="BV73" s="148">
        <v>2005</v>
      </c>
      <c r="BW73" s="168">
        <v>24</v>
      </c>
      <c r="BX73" s="168"/>
      <c r="BY73" s="148">
        <v>2005</v>
      </c>
      <c r="BZ73" s="50">
        <v>2029</v>
      </c>
      <c r="CA73" s="148">
        <v>16</v>
      </c>
      <c r="CB73" s="50" t="s">
        <v>227</v>
      </c>
      <c r="CC73" s="50" t="s">
        <v>227</v>
      </c>
      <c r="CD73" s="50"/>
      <c r="CE73" s="148" t="s">
        <v>1274</v>
      </c>
      <c r="CF73" s="134" t="s">
        <v>241</v>
      </c>
      <c r="CG73" s="134">
        <v>250000</v>
      </c>
      <c r="CH73" s="134"/>
      <c r="CI73" s="134">
        <v>20</v>
      </c>
      <c r="CJ73" s="134" t="s">
        <v>225</v>
      </c>
      <c r="CK73" s="134" t="s">
        <v>242</v>
      </c>
      <c r="CL73" s="134" t="s">
        <v>217</v>
      </c>
      <c r="CM73" s="134" t="s">
        <v>217</v>
      </c>
      <c r="CN73" s="134" t="s">
        <v>243</v>
      </c>
      <c r="CO73" s="134" t="s">
        <v>244</v>
      </c>
      <c r="CP73" s="134" t="s">
        <v>237</v>
      </c>
      <c r="CQ73" s="134" t="s">
        <v>245</v>
      </c>
      <c r="CR73" s="134" t="s">
        <v>217</v>
      </c>
      <c r="CS73" s="134" t="s">
        <v>244</v>
      </c>
      <c r="CT73" s="134" t="s">
        <v>246</v>
      </c>
      <c r="CU73" s="134" t="s">
        <v>247</v>
      </c>
      <c r="CV73" s="146">
        <v>51</v>
      </c>
      <c r="CW73" s="146" t="s">
        <v>242</v>
      </c>
      <c r="CX73" s="146" t="s">
        <v>237</v>
      </c>
      <c r="CY73" s="134">
        <v>6</v>
      </c>
      <c r="CZ73" s="146" t="s">
        <v>225</v>
      </c>
      <c r="DA73" s="146" t="s">
        <v>225</v>
      </c>
      <c r="DB73" s="186" t="s">
        <v>1285</v>
      </c>
      <c r="DC73" s="186" t="s">
        <v>248</v>
      </c>
      <c r="DD73" s="186" t="s">
        <v>249</v>
      </c>
      <c r="DE73" s="190" t="s">
        <v>248</v>
      </c>
      <c r="DF73" s="186">
        <v>3</v>
      </c>
      <c r="DG73" s="190">
        <v>0</v>
      </c>
      <c r="DH73" s="186" t="s">
        <v>242</v>
      </c>
      <c r="DI73" s="186" t="s">
        <v>249</v>
      </c>
      <c r="DJ73" s="186">
        <v>3</v>
      </c>
      <c r="DK73" s="186">
        <v>3.26</v>
      </c>
      <c r="DL73" s="190" t="s">
        <v>1286</v>
      </c>
      <c r="DM73" s="186" t="s">
        <v>248</v>
      </c>
      <c r="DN73" s="186">
        <v>1</v>
      </c>
      <c r="DO73" s="186">
        <v>3</v>
      </c>
      <c r="DP73" s="186">
        <v>33.33</v>
      </c>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row>
    <row r="74" spans="1:208" s="222" customFormat="1" ht="85.5" customHeight="1">
      <c r="A74" s="350" t="s">
        <v>166</v>
      </c>
      <c r="B74" s="239" t="s">
        <v>167</v>
      </c>
      <c r="C74" s="171" t="s">
        <v>216</v>
      </c>
      <c r="D74" s="240" t="s">
        <v>217</v>
      </c>
      <c r="E74" s="239" t="s">
        <v>276</v>
      </c>
      <c r="F74" s="241">
        <v>40</v>
      </c>
      <c r="G74" s="242">
        <v>38615</v>
      </c>
      <c r="H74" s="243">
        <v>38706</v>
      </c>
      <c r="I74" s="239" t="s">
        <v>579</v>
      </c>
      <c r="J74" s="239" t="s">
        <v>580</v>
      </c>
      <c r="K74" s="239" t="s">
        <v>221</v>
      </c>
      <c r="L74" s="239" t="s">
        <v>221</v>
      </c>
      <c r="M74" s="244" t="s">
        <v>581</v>
      </c>
      <c r="N74" s="245">
        <v>1234</v>
      </c>
      <c r="O74" s="245">
        <v>6295</v>
      </c>
      <c r="P74" s="245">
        <f>SUM(N74:O74)</f>
        <v>7529</v>
      </c>
      <c r="Q74" s="245">
        <v>1167</v>
      </c>
      <c r="R74" s="245">
        <v>5829</v>
      </c>
      <c r="S74" s="245" t="s">
        <v>326</v>
      </c>
      <c r="T74" s="245">
        <f>Q74+R74</f>
        <v>6996</v>
      </c>
      <c r="U74" s="246">
        <v>0.26</v>
      </c>
      <c r="V74" s="245">
        <v>253</v>
      </c>
      <c r="W74" s="245">
        <v>400</v>
      </c>
      <c r="X74" s="245">
        <v>439</v>
      </c>
      <c r="Y74" s="246">
        <v>13.62</v>
      </c>
      <c r="Z74" s="246">
        <v>8.01</v>
      </c>
      <c r="AA74" s="246">
        <f>Z74/Y74*100</f>
        <v>58.810572687224671</v>
      </c>
      <c r="AB74" s="246">
        <v>2.2400000000000002</v>
      </c>
      <c r="AC74" s="246">
        <f>AB74/Y74*100</f>
        <v>16.446402349486053</v>
      </c>
      <c r="AD74" s="246">
        <v>3.37</v>
      </c>
      <c r="AE74" s="246">
        <f>(Y74/30*1000)/N74</f>
        <v>0.36790923824959476</v>
      </c>
      <c r="AF74" s="246" t="s">
        <v>307</v>
      </c>
      <c r="AG74" s="246" t="s">
        <v>294</v>
      </c>
      <c r="AH74" s="246" t="s">
        <v>309</v>
      </c>
      <c r="AI74" s="246">
        <v>14.2</v>
      </c>
      <c r="AJ74" s="246">
        <f>+Y74-DF74</f>
        <v>12.59</v>
      </c>
      <c r="AK74" s="245">
        <v>433</v>
      </c>
      <c r="AL74" s="245" t="s">
        <v>227</v>
      </c>
      <c r="AM74" s="245">
        <v>433</v>
      </c>
      <c r="AN74" s="245">
        <f>N74*AO74/100</f>
        <v>1217.1343963553531</v>
      </c>
      <c r="AO74" s="245">
        <v>98.633257403189063</v>
      </c>
      <c r="AP74" s="245">
        <v>3</v>
      </c>
      <c r="AQ74" s="246" t="s">
        <v>225</v>
      </c>
      <c r="AR74" s="246"/>
      <c r="AS74" s="245">
        <v>429</v>
      </c>
      <c r="AT74" s="246" t="s">
        <v>292</v>
      </c>
      <c r="AU74" s="246" t="s">
        <v>292</v>
      </c>
      <c r="AV74" s="246" t="s">
        <v>292</v>
      </c>
      <c r="AW74" s="246" t="s">
        <v>582</v>
      </c>
      <c r="AX74" s="245">
        <v>1</v>
      </c>
      <c r="AY74" s="246">
        <v>3.2</v>
      </c>
      <c r="AZ74" s="246">
        <v>0.1</v>
      </c>
      <c r="BA74" s="245">
        <v>0</v>
      </c>
      <c r="BB74" s="246" t="s">
        <v>228</v>
      </c>
      <c r="BC74" s="246" t="s">
        <v>166</v>
      </c>
      <c r="BD74" s="246" t="s">
        <v>226</v>
      </c>
      <c r="BE74" s="246" t="s">
        <v>583</v>
      </c>
      <c r="BF74" s="246" t="s">
        <v>584</v>
      </c>
      <c r="BG74" s="246" t="s">
        <v>166</v>
      </c>
      <c r="BH74" s="246" t="str">
        <f>IF(A74=BG74,"Si","No")</f>
        <v>Si</v>
      </c>
      <c r="BI74" s="246">
        <v>803563.66</v>
      </c>
      <c r="BJ74" s="246">
        <v>1189292.99</v>
      </c>
      <c r="BK74" s="245">
        <v>720</v>
      </c>
      <c r="BL74" s="246" t="s">
        <v>10</v>
      </c>
      <c r="BM74" s="246" t="s">
        <v>234</v>
      </c>
      <c r="BN74" s="246" t="s">
        <v>302</v>
      </c>
      <c r="BO74" s="246" t="str">
        <f t="shared" ref="BO74:BO85" si="0">IF(BN74="rural","Si","No")</f>
        <v>No</v>
      </c>
      <c r="BP74" s="246" t="s">
        <v>585</v>
      </c>
      <c r="BQ74" s="246" t="s">
        <v>217</v>
      </c>
      <c r="BR74" s="246" t="s">
        <v>225</v>
      </c>
      <c r="BS74" s="246" t="s">
        <v>586</v>
      </c>
      <c r="BT74" s="247" t="s">
        <v>587</v>
      </c>
      <c r="BU74" s="247">
        <v>40773</v>
      </c>
      <c r="BV74" s="245">
        <f>YEAR(BU74)</f>
        <v>2011</v>
      </c>
      <c r="BW74" s="245">
        <f>18/12</f>
        <v>1.5</v>
      </c>
      <c r="BX74" s="245"/>
      <c r="BY74" s="245">
        <f>+BV74</f>
        <v>2011</v>
      </c>
      <c r="BZ74" s="245">
        <f>IF(BY74&gt;=BV74,BY74+BW74,BU74+BW74*365)</f>
        <v>2012.5</v>
      </c>
      <c r="CA74" s="245">
        <f>IF(BZ74&gt;2012,BZ74-2012,0)</f>
        <v>0.5</v>
      </c>
      <c r="CB74" s="245">
        <v>1</v>
      </c>
      <c r="CC74" s="245"/>
      <c r="CD74" s="246" t="s">
        <v>588</v>
      </c>
      <c r="CE74" s="246" t="s">
        <v>589</v>
      </c>
      <c r="CF74" s="246" t="s">
        <v>590</v>
      </c>
      <c r="CG74" s="245">
        <v>5300</v>
      </c>
      <c r="CH74" s="245">
        <v>2350</v>
      </c>
      <c r="CI74" s="245">
        <v>1000</v>
      </c>
      <c r="CJ74" s="246" t="s">
        <v>225</v>
      </c>
      <c r="CK74" s="246" t="s">
        <v>242</v>
      </c>
      <c r="CL74" s="246" t="s">
        <v>217</v>
      </c>
      <c r="CM74" s="246" t="s">
        <v>225</v>
      </c>
      <c r="CN74" s="246" t="s">
        <v>249</v>
      </c>
      <c r="CO74" s="246" t="s">
        <v>477</v>
      </c>
      <c r="CP74" s="246" t="s">
        <v>237</v>
      </c>
      <c r="CQ74" s="246" t="s">
        <v>249</v>
      </c>
      <c r="CR74" s="246" t="s">
        <v>217</v>
      </c>
      <c r="CS74" s="246" t="s">
        <v>244</v>
      </c>
      <c r="CT74" s="246" t="s">
        <v>458</v>
      </c>
      <c r="CU74" s="246" t="s">
        <v>247</v>
      </c>
      <c r="CV74" s="245">
        <v>2000</v>
      </c>
      <c r="CW74" s="245">
        <v>500</v>
      </c>
      <c r="CX74" s="246" t="s">
        <v>237</v>
      </c>
      <c r="CY74" s="246" t="s">
        <v>226</v>
      </c>
      <c r="CZ74" s="246" t="s">
        <v>226</v>
      </c>
      <c r="DA74" s="246" t="s">
        <v>591</v>
      </c>
      <c r="DB74" s="246" t="s">
        <v>592</v>
      </c>
      <c r="DC74" s="246" t="s">
        <v>248</v>
      </c>
      <c r="DD74" s="246" t="s">
        <v>593</v>
      </c>
      <c r="DE74" s="246" t="s">
        <v>248</v>
      </c>
      <c r="DF74" s="246">
        <f>+DG74+DJ74</f>
        <v>1.03</v>
      </c>
      <c r="DG74" s="246">
        <v>0.8</v>
      </c>
      <c r="DH74" s="246">
        <f>100*DG74/Z74</f>
        <v>9.9875156054931331</v>
      </c>
      <c r="DI74" s="246" t="s">
        <v>249</v>
      </c>
      <c r="DJ74" s="246">
        <v>0.23</v>
      </c>
      <c r="DK74" s="246">
        <f>IF(AB74&gt;0,100*DJ74/AB74,"")</f>
        <v>10.267857142857142</v>
      </c>
      <c r="DL74" s="246" t="s">
        <v>594</v>
      </c>
      <c r="DM74" s="246" t="s">
        <v>305</v>
      </c>
      <c r="DN74" s="245">
        <v>0</v>
      </c>
      <c r="DO74" s="245">
        <v>4</v>
      </c>
      <c r="DP74" s="245">
        <v>0</v>
      </c>
    </row>
    <row r="75" spans="1:208" s="223" customFormat="1" ht="77.25" customHeight="1">
      <c r="A75" s="351"/>
      <c r="B75" s="239" t="s">
        <v>167</v>
      </c>
      <c r="C75" s="35" t="s">
        <v>260</v>
      </c>
      <c r="D75" s="248" t="s">
        <v>217</v>
      </c>
      <c r="E75" s="35" t="s">
        <v>276</v>
      </c>
      <c r="F75" s="249">
        <v>40</v>
      </c>
      <c r="G75" s="249">
        <v>38615</v>
      </c>
      <c r="H75" s="249">
        <v>38706</v>
      </c>
      <c r="I75" s="249" t="s">
        <v>579</v>
      </c>
      <c r="J75" s="250" t="s">
        <v>1287</v>
      </c>
      <c r="K75" s="250" t="s">
        <v>221</v>
      </c>
      <c r="L75" s="250" t="s">
        <v>221</v>
      </c>
      <c r="M75" s="251" t="s">
        <v>581</v>
      </c>
      <c r="N75" s="126">
        <v>1252</v>
      </c>
      <c r="O75" s="126">
        <v>6304</v>
      </c>
      <c r="P75" s="126">
        <v>7556</v>
      </c>
      <c r="Q75" s="126">
        <v>1332</v>
      </c>
      <c r="R75" s="146">
        <v>6628</v>
      </c>
      <c r="S75" s="126" t="s">
        <v>326</v>
      </c>
      <c r="T75" s="126">
        <v>7960</v>
      </c>
      <c r="U75" s="127">
        <v>0.25</v>
      </c>
      <c r="V75" s="126">
        <v>253</v>
      </c>
      <c r="W75" s="126">
        <v>453</v>
      </c>
      <c r="X75" s="126">
        <v>521</v>
      </c>
      <c r="Y75" s="127">
        <v>18.5</v>
      </c>
      <c r="Z75" s="127">
        <v>12.18</v>
      </c>
      <c r="AA75" s="127">
        <v>65.8</v>
      </c>
      <c r="AB75" s="127">
        <v>4.34</v>
      </c>
      <c r="AC75" s="127">
        <v>23.5</v>
      </c>
      <c r="AD75" s="127">
        <v>1.98</v>
      </c>
      <c r="AE75" s="127">
        <f>(Y75/30*1000)/N75</f>
        <v>0.49254526091586803</v>
      </c>
      <c r="AF75" s="127" t="s">
        <v>1288</v>
      </c>
      <c r="AG75" s="127" t="s">
        <v>1288</v>
      </c>
      <c r="AH75" s="127" t="s">
        <v>309</v>
      </c>
      <c r="AI75" s="127">
        <v>18.5</v>
      </c>
      <c r="AJ75" s="127">
        <v>16.41</v>
      </c>
      <c r="AK75" s="126">
        <v>521</v>
      </c>
      <c r="AL75" s="126">
        <v>135</v>
      </c>
      <c r="AM75" s="126">
        <v>656</v>
      </c>
      <c r="AN75" s="126">
        <v>1332</v>
      </c>
      <c r="AO75" s="126">
        <v>100</v>
      </c>
      <c r="AP75" s="126">
        <v>3</v>
      </c>
      <c r="AQ75" s="127" t="s">
        <v>1776</v>
      </c>
      <c r="AR75" s="127" t="s">
        <v>1289</v>
      </c>
      <c r="AS75" s="126">
        <v>521</v>
      </c>
      <c r="AT75" s="127" t="s">
        <v>226</v>
      </c>
      <c r="AU75" s="127" t="s">
        <v>226</v>
      </c>
      <c r="AV75" s="127" t="s">
        <v>226</v>
      </c>
      <c r="AW75" s="127" t="s">
        <v>1290</v>
      </c>
      <c r="AX75" s="126">
        <v>1</v>
      </c>
      <c r="AY75" s="127" t="s">
        <v>1291</v>
      </c>
      <c r="AZ75" s="127" t="s">
        <v>1292</v>
      </c>
      <c r="BA75" s="126">
        <v>14.5</v>
      </c>
      <c r="BB75" s="127" t="s">
        <v>228</v>
      </c>
      <c r="BC75" s="127" t="s">
        <v>166</v>
      </c>
      <c r="BD75" s="127" t="s">
        <v>226</v>
      </c>
      <c r="BE75" s="127" t="s">
        <v>1293</v>
      </c>
      <c r="BF75" s="127">
        <v>0.3</v>
      </c>
      <c r="BG75" s="127" t="s">
        <v>166</v>
      </c>
      <c r="BH75" s="127" t="s">
        <v>217</v>
      </c>
      <c r="BI75" s="127" t="s">
        <v>1294</v>
      </c>
      <c r="BJ75" s="127" t="s">
        <v>1295</v>
      </c>
      <c r="BK75" s="126">
        <v>638</v>
      </c>
      <c r="BL75" s="127" t="s">
        <v>1296</v>
      </c>
      <c r="BM75" s="127" t="s">
        <v>10</v>
      </c>
      <c r="BN75" s="127" t="s">
        <v>302</v>
      </c>
      <c r="BO75" s="127" t="str">
        <f t="shared" si="0"/>
        <v>No</v>
      </c>
      <c r="BP75" s="127" t="s">
        <v>1297</v>
      </c>
      <c r="BQ75" s="127" t="s">
        <v>1298</v>
      </c>
      <c r="BR75" s="127" t="s">
        <v>217</v>
      </c>
      <c r="BS75" s="127"/>
      <c r="BT75" s="86" t="s">
        <v>587</v>
      </c>
      <c r="BU75" s="86">
        <v>40773</v>
      </c>
      <c r="BV75" s="126">
        <f>YEAR(BU75)</f>
        <v>2011</v>
      </c>
      <c r="BW75" s="126">
        <f>18/12</f>
        <v>1.5</v>
      </c>
      <c r="BX75" s="126">
        <v>5783</v>
      </c>
      <c r="BY75" s="126">
        <v>2006</v>
      </c>
      <c r="BZ75" s="126">
        <v>2013</v>
      </c>
      <c r="CA75" s="126">
        <v>10</v>
      </c>
      <c r="CB75" s="126">
        <v>10</v>
      </c>
      <c r="CC75" s="126">
        <v>983</v>
      </c>
      <c r="CD75" s="127"/>
      <c r="CE75" s="127"/>
      <c r="CF75" s="127" t="s">
        <v>1032</v>
      </c>
      <c r="CG75" s="126">
        <v>4673</v>
      </c>
      <c r="CH75" s="126">
        <v>1726</v>
      </c>
      <c r="CI75" s="126"/>
      <c r="CJ75" s="127" t="s">
        <v>1299</v>
      </c>
      <c r="CK75" s="127" t="s">
        <v>242</v>
      </c>
      <c r="CL75" s="127" t="s">
        <v>217</v>
      </c>
      <c r="CM75" s="127" t="s">
        <v>217</v>
      </c>
      <c r="CN75" s="127" t="s">
        <v>217</v>
      </c>
      <c r="CO75" s="127" t="s">
        <v>1300</v>
      </c>
      <c r="CP75" s="127" t="s">
        <v>1699</v>
      </c>
      <c r="CQ75" s="127" t="s">
        <v>225</v>
      </c>
      <c r="CR75" s="127" t="s">
        <v>1301</v>
      </c>
      <c r="CS75" s="127" t="s">
        <v>1302</v>
      </c>
      <c r="CT75" s="127" t="s">
        <v>1303</v>
      </c>
      <c r="CU75" s="126" t="s">
        <v>1304</v>
      </c>
      <c r="CV75" s="126">
        <v>2000</v>
      </c>
      <c r="CW75" s="126">
        <v>100</v>
      </c>
      <c r="CX75" s="127" t="s">
        <v>1305</v>
      </c>
      <c r="CY75" s="127" t="s">
        <v>1306</v>
      </c>
      <c r="CZ75" s="127" t="s">
        <v>226</v>
      </c>
      <c r="DA75" s="127" t="s">
        <v>1307</v>
      </c>
      <c r="DB75" s="127" t="s">
        <v>1308</v>
      </c>
      <c r="DC75" s="127" t="s">
        <v>248</v>
      </c>
      <c r="DD75" s="127" t="s">
        <v>248</v>
      </c>
      <c r="DE75" s="127" t="s">
        <v>248</v>
      </c>
      <c r="DF75" s="127">
        <v>2.09</v>
      </c>
      <c r="DG75" s="127">
        <v>0.97</v>
      </c>
      <c r="DH75" s="127">
        <f>+DG75/AA75*100</f>
        <v>1.4741641337386018</v>
      </c>
      <c r="DI75" s="127" t="s">
        <v>289</v>
      </c>
      <c r="DJ75" s="127">
        <v>1.1200000000000001</v>
      </c>
      <c r="DK75" s="127">
        <f>+DJ75/AB75*100</f>
        <v>25.806451612903231</v>
      </c>
      <c r="DL75" s="127" t="s">
        <v>133</v>
      </c>
      <c r="DM75" s="127" t="s">
        <v>1309</v>
      </c>
      <c r="DN75" s="126">
        <v>1</v>
      </c>
      <c r="DO75" s="126">
        <v>2</v>
      </c>
      <c r="DP75" s="126">
        <v>50</v>
      </c>
    </row>
    <row r="76" spans="1:208" s="222" customFormat="1" ht="62.25" customHeight="1">
      <c r="A76" s="350" t="s">
        <v>168</v>
      </c>
      <c r="B76" s="239" t="s">
        <v>167</v>
      </c>
      <c r="C76" s="171" t="s">
        <v>216</v>
      </c>
      <c r="D76" s="240" t="s">
        <v>217</v>
      </c>
      <c r="E76" s="239" t="s">
        <v>276</v>
      </c>
      <c r="F76" s="241">
        <v>34</v>
      </c>
      <c r="G76" s="242">
        <v>38622</v>
      </c>
      <c r="H76" s="243">
        <v>38740</v>
      </c>
      <c r="I76" s="239" t="s">
        <v>595</v>
      </c>
      <c r="J76" s="239" t="s">
        <v>226</v>
      </c>
      <c r="K76" s="239" t="s">
        <v>596</v>
      </c>
      <c r="L76" s="239" t="s">
        <v>597</v>
      </c>
      <c r="M76" s="244" t="s">
        <v>598</v>
      </c>
      <c r="N76" s="245">
        <v>1512</v>
      </c>
      <c r="O76" s="245">
        <v>5204</v>
      </c>
      <c r="P76" s="245">
        <f>SUM(N76:O76)</f>
        <v>6716</v>
      </c>
      <c r="Q76" s="245">
        <v>2246</v>
      </c>
      <c r="R76" s="245">
        <v>6873</v>
      </c>
      <c r="S76" s="245" t="s">
        <v>279</v>
      </c>
      <c r="T76" s="245">
        <f>Q76+R76</f>
        <v>9119</v>
      </c>
      <c r="U76" s="246">
        <v>0.1</v>
      </c>
      <c r="V76" s="245">
        <v>364</v>
      </c>
      <c r="W76" s="245">
        <v>383</v>
      </c>
      <c r="X76" s="245">
        <v>412</v>
      </c>
      <c r="Y76" s="246">
        <v>32</v>
      </c>
      <c r="Z76" s="246">
        <v>1</v>
      </c>
      <c r="AA76" s="246">
        <f>Z76/Y76*100</f>
        <v>3.125</v>
      </c>
      <c r="AB76" s="246">
        <v>2</v>
      </c>
      <c r="AC76" s="246">
        <f>AB76/Y76*100</f>
        <v>6.25</v>
      </c>
      <c r="AD76" s="246">
        <f>Y76-Z76-AB76</f>
        <v>29</v>
      </c>
      <c r="AE76" s="246">
        <f>(Y76/30*1000)/N76</f>
        <v>0.70546737213403887</v>
      </c>
      <c r="AF76" s="246" t="s">
        <v>307</v>
      </c>
      <c r="AG76" s="246" t="s">
        <v>294</v>
      </c>
      <c r="AH76" s="246" t="s">
        <v>309</v>
      </c>
      <c r="AI76" s="246">
        <v>20</v>
      </c>
      <c r="AJ76" s="246">
        <f>+Y76-DF76</f>
        <v>29</v>
      </c>
      <c r="AK76" s="245">
        <v>412</v>
      </c>
      <c r="AL76" s="245">
        <v>0</v>
      </c>
      <c r="AM76" s="245">
        <v>412</v>
      </c>
      <c r="AN76" s="245">
        <f>N76*AO76/100</f>
        <v>1512</v>
      </c>
      <c r="AO76" s="245">
        <v>100</v>
      </c>
      <c r="AP76" s="245">
        <v>5</v>
      </c>
      <c r="AQ76" s="246" t="s">
        <v>225</v>
      </c>
      <c r="AR76" s="246" t="s">
        <v>599</v>
      </c>
      <c r="AS76" s="245">
        <v>412</v>
      </c>
      <c r="AT76" s="246" t="s">
        <v>292</v>
      </c>
      <c r="AU76" s="246" t="s">
        <v>227</v>
      </c>
      <c r="AV76" s="246" t="s">
        <v>227</v>
      </c>
      <c r="AW76" s="246" t="s">
        <v>292</v>
      </c>
      <c r="AX76" s="245">
        <v>3</v>
      </c>
      <c r="AY76" s="246">
        <v>2.7</v>
      </c>
      <c r="AZ76" s="246">
        <v>2.7</v>
      </c>
      <c r="BA76" s="245">
        <f>IF(AND(ISNUMBER(AY76),AY76&gt;0),100*AZ76/AY76,"")</f>
        <v>100</v>
      </c>
      <c r="BB76" s="246" t="s">
        <v>600</v>
      </c>
      <c r="BC76" s="246" t="s">
        <v>168</v>
      </c>
      <c r="BD76" s="246" t="s">
        <v>226</v>
      </c>
      <c r="BE76" s="246" t="s">
        <v>601</v>
      </c>
      <c r="BF76" s="246">
        <v>1</v>
      </c>
      <c r="BG76" s="246" t="s">
        <v>168</v>
      </c>
      <c r="BH76" s="246" t="str">
        <f t="shared" ref="BH76:BH93" si="1">IF(A76=BG76,"Si","No")</f>
        <v>Si</v>
      </c>
      <c r="BI76" s="246" t="s">
        <v>602</v>
      </c>
      <c r="BJ76" s="246" t="s">
        <v>603</v>
      </c>
      <c r="BK76" s="245"/>
      <c r="BL76" s="246" t="s">
        <v>10</v>
      </c>
      <c r="BM76" s="246" t="s">
        <v>234</v>
      </c>
      <c r="BN76" s="246" t="s">
        <v>302</v>
      </c>
      <c r="BO76" s="246" t="str">
        <f t="shared" si="0"/>
        <v>No</v>
      </c>
      <c r="BP76" s="246" t="s">
        <v>604</v>
      </c>
      <c r="BQ76" s="246" t="s">
        <v>217</v>
      </c>
      <c r="BR76" s="246" t="s">
        <v>217</v>
      </c>
      <c r="BS76" s="246" t="s">
        <v>605</v>
      </c>
      <c r="BT76" s="243">
        <v>40472</v>
      </c>
      <c r="BU76" s="247">
        <v>40472</v>
      </c>
      <c r="BV76" s="245">
        <v>2010</v>
      </c>
      <c r="BW76" s="245">
        <v>1.9166666666666701</v>
      </c>
      <c r="BX76" s="245"/>
      <c r="BY76" s="245">
        <f>+BV76</f>
        <v>2010</v>
      </c>
      <c r="BZ76" s="245">
        <f>IF(BY76&gt;=BV76,BY76+BW76,BU76+BW76*365)</f>
        <v>2011.9166666666667</v>
      </c>
      <c r="CA76" s="245">
        <f t="shared" ref="CA76:CA86" si="2">IF(BZ76&gt;2012,BZ76-2012,0)</f>
        <v>0</v>
      </c>
      <c r="CB76" s="245">
        <v>0</v>
      </c>
      <c r="CC76" s="245">
        <v>0</v>
      </c>
      <c r="CD76" s="246" t="s">
        <v>606</v>
      </c>
      <c r="CE76" s="246"/>
      <c r="CF76" s="246" t="s">
        <v>302</v>
      </c>
      <c r="CG76" s="245"/>
      <c r="CH76" s="245"/>
      <c r="CI76" s="245"/>
      <c r="CJ76" s="246" t="s">
        <v>225</v>
      </c>
      <c r="CK76" s="246" t="s">
        <v>242</v>
      </c>
      <c r="CL76" s="246" t="s">
        <v>225</v>
      </c>
      <c r="CM76" s="246" t="s">
        <v>225</v>
      </c>
      <c r="CN76" s="246" t="s">
        <v>249</v>
      </c>
      <c r="CO76" s="246" t="s">
        <v>477</v>
      </c>
      <c r="CP76" s="246" t="s">
        <v>225</v>
      </c>
      <c r="CQ76" s="246" t="s">
        <v>249</v>
      </c>
      <c r="CR76" s="246" t="s">
        <v>217</v>
      </c>
      <c r="CS76" s="246" t="s">
        <v>403</v>
      </c>
      <c r="CT76" s="246" t="s">
        <v>607</v>
      </c>
      <c r="CU76" s="246" t="s">
        <v>248</v>
      </c>
      <c r="CV76" s="245">
        <v>500</v>
      </c>
      <c r="CW76" s="245">
        <v>1000</v>
      </c>
      <c r="CX76" s="246"/>
      <c r="CY76" s="246"/>
      <c r="CZ76" s="246"/>
      <c r="DA76" s="246"/>
      <c r="DB76" s="246" t="s">
        <v>608</v>
      </c>
      <c r="DC76" s="246" t="s">
        <v>248</v>
      </c>
      <c r="DD76" s="246" t="s">
        <v>609</v>
      </c>
      <c r="DE76" s="246" t="s">
        <v>248</v>
      </c>
      <c r="DF76" s="246">
        <f>+DG76+DJ76</f>
        <v>3</v>
      </c>
      <c r="DG76" s="246">
        <v>1</v>
      </c>
      <c r="DH76" s="246">
        <f>100*DG76/Z76</f>
        <v>100</v>
      </c>
      <c r="DI76" s="246" t="s">
        <v>289</v>
      </c>
      <c r="DJ76" s="246">
        <v>2</v>
      </c>
      <c r="DK76" s="246">
        <f>IF(AB76&gt;0,100*DJ76/AB76,"")</f>
        <v>100</v>
      </c>
      <c r="DL76" s="246" t="s">
        <v>258</v>
      </c>
      <c r="DM76" s="246" t="s">
        <v>610</v>
      </c>
      <c r="DN76" s="245">
        <v>0</v>
      </c>
      <c r="DO76" s="245"/>
      <c r="DP76" s="245"/>
    </row>
    <row r="77" spans="1:208" s="223" customFormat="1" ht="80.45" customHeight="1">
      <c r="A77" s="351"/>
      <c r="B77" s="239" t="s">
        <v>167</v>
      </c>
      <c r="C77" s="35" t="s">
        <v>260</v>
      </c>
      <c r="D77" s="248" t="s">
        <v>217</v>
      </c>
      <c r="E77" s="250" t="s">
        <v>276</v>
      </c>
      <c r="F77" s="249">
        <v>34</v>
      </c>
      <c r="G77" s="252">
        <v>38622</v>
      </c>
      <c r="H77" s="131">
        <v>38740</v>
      </c>
      <c r="I77" s="250" t="s">
        <v>595</v>
      </c>
      <c r="J77" s="250" t="s">
        <v>226</v>
      </c>
      <c r="K77" s="250" t="s">
        <v>242</v>
      </c>
      <c r="L77" s="250" t="s">
        <v>242</v>
      </c>
      <c r="M77" s="250" t="s">
        <v>227</v>
      </c>
      <c r="N77" s="126">
        <v>1536</v>
      </c>
      <c r="O77" s="126">
        <v>5117</v>
      </c>
      <c r="P77" s="126">
        <v>6653</v>
      </c>
      <c r="Q77" s="126">
        <v>2504</v>
      </c>
      <c r="R77" s="146">
        <v>7471</v>
      </c>
      <c r="S77" s="126" t="s">
        <v>1827</v>
      </c>
      <c r="T77" s="126">
        <f>+Q77+R77</f>
        <v>9975</v>
      </c>
      <c r="U77" s="127">
        <v>0.1</v>
      </c>
      <c r="V77" s="126">
        <v>364</v>
      </c>
      <c r="W77" s="126">
        <v>641</v>
      </c>
      <c r="X77" s="126">
        <v>749</v>
      </c>
      <c r="Y77" s="127">
        <v>50.91</v>
      </c>
      <c r="Z77" s="127">
        <v>25.11</v>
      </c>
      <c r="AA77" s="127">
        <v>49.34</v>
      </c>
      <c r="AB77" s="127">
        <v>18.47</v>
      </c>
      <c r="AC77" s="127">
        <v>36.28</v>
      </c>
      <c r="AD77" s="127">
        <v>7.33</v>
      </c>
      <c r="AE77" s="127">
        <v>0.58899999999999997</v>
      </c>
      <c r="AF77" s="127" t="s">
        <v>1506</v>
      </c>
      <c r="AG77" s="127" t="s">
        <v>1700</v>
      </c>
      <c r="AH77" s="127" t="s">
        <v>309</v>
      </c>
      <c r="AI77" s="133">
        <v>35</v>
      </c>
      <c r="AJ77" s="133">
        <v>35</v>
      </c>
      <c r="AK77" s="126">
        <v>713</v>
      </c>
      <c r="AL77" s="126" t="s">
        <v>227</v>
      </c>
      <c r="AM77" s="126">
        <v>713</v>
      </c>
      <c r="AN77" s="126">
        <v>2504</v>
      </c>
      <c r="AO77" s="126">
        <v>100</v>
      </c>
      <c r="AP77" s="126">
        <v>4</v>
      </c>
      <c r="AQ77" s="127" t="s">
        <v>225</v>
      </c>
      <c r="AR77" s="127" t="s">
        <v>1289</v>
      </c>
      <c r="AS77" s="126">
        <v>713</v>
      </c>
      <c r="AT77" s="127" t="s">
        <v>1701</v>
      </c>
      <c r="AU77" s="127" t="s">
        <v>226</v>
      </c>
      <c r="AV77" s="127" t="s">
        <v>226</v>
      </c>
      <c r="AW77" s="127" t="s">
        <v>292</v>
      </c>
      <c r="AX77" s="126">
        <v>2</v>
      </c>
      <c r="AY77" s="127">
        <v>2.9</v>
      </c>
      <c r="AZ77" s="127" t="s">
        <v>1196</v>
      </c>
      <c r="BA77" s="126">
        <v>51</v>
      </c>
      <c r="BB77" s="127" t="s">
        <v>600</v>
      </c>
      <c r="BC77" s="127" t="s">
        <v>168</v>
      </c>
      <c r="BD77" s="127" t="s">
        <v>226</v>
      </c>
      <c r="BE77" s="127" t="s">
        <v>601</v>
      </c>
      <c r="BF77" s="127">
        <v>1</v>
      </c>
      <c r="BG77" s="127" t="s">
        <v>168</v>
      </c>
      <c r="BH77" s="127" t="str">
        <f t="shared" si="1"/>
        <v>No</v>
      </c>
      <c r="BI77" s="127" t="s">
        <v>602</v>
      </c>
      <c r="BJ77" s="127" t="s">
        <v>603</v>
      </c>
      <c r="BK77" s="126"/>
      <c r="BL77" s="127" t="s">
        <v>10</v>
      </c>
      <c r="BM77" s="127" t="s">
        <v>234</v>
      </c>
      <c r="BN77" s="127" t="s">
        <v>302</v>
      </c>
      <c r="BO77" s="127" t="str">
        <f t="shared" si="0"/>
        <v>No</v>
      </c>
      <c r="BP77" s="127" t="s">
        <v>604</v>
      </c>
      <c r="BQ77" s="127" t="s">
        <v>225</v>
      </c>
      <c r="BR77" s="127" t="s">
        <v>217</v>
      </c>
      <c r="BS77" s="127" t="s">
        <v>605</v>
      </c>
      <c r="BT77" s="131">
        <v>40472</v>
      </c>
      <c r="BU77" s="86">
        <v>40472</v>
      </c>
      <c r="BV77" s="126">
        <v>2010</v>
      </c>
      <c r="BW77" s="126">
        <v>1.9166666666666701</v>
      </c>
      <c r="BX77" s="126"/>
      <c r="BY77" s="126">
        <f>+BV77</f>
        <v>2010</v>
      </c>
      <c r="BZ77" s="126">
        <f>IF(BY77&gt;=BV77,BY77+BW77,BU77+BW77*365)</f>
        <v>2011.9166666666667</v>
      </c>
      <c r="CA77" s="126">
        <f t="shared" si="2"/>
        <v>0</v>
      </c>
      <c r="CB77" s="126">
        <v>0</v>
      </c>
      <c r="CC77" s="126">
        <v>0</v>
      </c>
      <c r="CD77" s="127" t="s">
        <v>606</v>
      </c>
      <c r="CE77" s="127" t="s">
        <v>227</v>
      </c>
      <c r="CF77" s="127" t="s">
        <v>1310</v>
      </c>
      <c r="CG77" s="126" t="s">
        <v>227</v>
      </c>
      <c r="CH77" s="126" t="s">
        <v>227</v>
      </c>
      <c r="CI77" s="126" t="s">
        <v>227</v>
      </c>
      <c r="CJ77" s="127" t="s">
        <v>225</v>
      </c>
      <c r="CK77" s="127" t="s">
        <v>242</v>
      </c>
      <c r="CL77" s="126" t="s">
        <v>1311</v>
      </c>
      <c r="CM77" s="127" t="s">
        <v>225</v>
      </c>
      <c r="CN77" s="127" t="s">
        <v>249</v>
      </c>
      <c r="CO77" s="127" t="s">
        <v>477</v>
      </c>
      <c r="CP77" s="127" t="s">
        <v>225</v>
      </c>
      <c r="CQ77" s="127" t="s">
        <v>249</v>
      </c>
      <c r="CR77" s="126" t="s">
        <v>1312</v>
      </c>
      <c r="CS77" s="127" t="s">
        <v>403</v>
      </c>
      <c r="CT77" s="127" t="s">
        <v>1313</v>
      </c>
      <c r="CU77" s="127" t="s">
        <v>248</v>
      </c>
      <c r="CV77" s="126">
        <v>500</v>
      </c>
      <c r="CW77" s="126">
        <v>1000</v>
      </c>
      <c r="CX77" s="127" t="s">
        <v>1314</v>
      </c>
      <c r="CY77" s="127">
        <v>1</v>
      </c>
      <c r="CZ77" s="127" t="s">
        <v>242</v>
      </c>
      <c r="DA77" s="127" t="s">
        <v>242</v>
      </c>
      <c r="DB77" s="127" t="s">
        <v>1315</v>
      </c>
      <c r="DC77" s="127" t="s">
        <v>1316</v>
      </c>
      <c r="DD77" s="127" t="s">
        <v>1317</v>
      </c>
      <c r="DE77" s="127" t="s">
        <v>1318</v>
      </c>
      <c r="DF77" s="127">
        <v>0</v>
      </c>
      <c r="DG77" s="127">
        <v>0</v>
      </c>
      <c r="DH77" s="127">
        <v>0</v>
      </c>
      <c r="DI77" s="127">
        <v>0</v>
      </c>
      <c r="DJ77" s="127">
        <v>0</v>
      </c>
      <c r="DK77" s="127">
        <v>0</v>
      </c>
      <c r="DL77" s="127" t="s">
        <v>242</v>
      </c>
      <c r="DM77" s="127" t="s">
        <v>227</v>
      </c>
      <c r="DN77" s="126">
        <v>0</v>
      </c>
      <c r="DO77" s="126" t="s">
        <v>227</v>
      </c>
      <c r="DP77" s="126">
        <v>0</v>
      </c>
    </row>
    <row r="78" spans="1:208" s="222" customFormat="1" ht="114.75" customHeight="1">
      <c r="A78" s="350" t="s">
        <v>169</v>
      </c>
      <c r="B78" s="239" t="s">
        <v>167</v>
      </c>
      <c r="C78" s="171" t="s">
        <v>216</v>
      </c>
      <c r="D78" s="240" t="s">
        <v>217</v>
      </c>
      <c r="E78" s="239" t="s">
        <v>399</v>
      </c>
      <c r="F78" s="241" t="s">
        <v>611</v>
      </c>
      <c r="G78" s="242">
        <v>38617</v>
      </c>
      <c r="H78" s="243">
        <v>38785</v>
      </c>
      <c r="I78" s="239" t="s">
        <v>612</v>
      </c>
      <c r="J78" s="239" t="s">
        <v>613</v>
      </c>
      <c r="K78" s="239" t="s">
        <v>614</v>
      </c>
      <c r="L78" s="239" t="s">
        <v>615</v>
      </c>
      <c r="M78" s="244" t="s">
        <v>616</v>
      </c>
      <c r="N78" s="245">
        <v>1583</v>
      </c>
      <c r="O78" s="245">
        <v>6467</v>
      </c>
      <c r="P78" s="245">
        <f>SUM(N78:O78)</f>
        <v>8050</v>
      </c>
      <c r="Q78" s="245">
        <v>1934</v>
      </c>
      <c r="R78" s="245">
        <v>7626</v>
      </c>
      <c r="S78" s="245" t="s">
        <v>279</v>
      </c>
      <c r="T78" s="245">
        <f>Q78+R78</f>
        <v>9560</v>
      </c>
      <c r="U78" s="246">
        <v>0.1</v>
      </c>
      <c r="V78" s="245">
        <v>221</v>
      </c>
      <c r="W78" s="245">
        <v>522</v>
      </c>
      <c r="X78" s="245">
        <v>644</v>
      </c>
      <c r="Y78" s="246">
        <v>32.33</v>
      </c>
      <c r="Z78" s="246">
        <v>17.68</v>
      </c>
      <c r="AA78" s="246">
        <f>Z78/Y78*100</f>
        <v>54.686050108258591</v>
      </c>
      <c r="AB78" s="246">
        <v>7.21</v>
      </c>
      <c r="AC78" s="246">
        <f>AB78/Y78*100</f>
        <v>22.301268171976492</v>
      </c>
      <c r="AD78" s="246">
        <f>Y78-Z78-AB78</f>
        <v>7.4399999999999986</v>
      </c>
      <c r="AE78" s="246">
        <f>(Y78/30*1000)/N78</f>
        <v>0.6807748999789428</v>
      </c>
      <c r="AF78" s="246" t="s">
        <v>1669</v>
      </c>
      <c r="AG78" s="246" t="s">
        <v>294</v>
      </c>
      <c r="AH78" s="246" t="s">
        <v>309</v>
      </c>
      <c r="AI78" s="246">
        <v>27.44</v>
      </c>
      <c r="AJ78" s="246">
        <f>+Y78-DF78</f>
        <v>32.33</v>
      </c>
      <c r="AK78" s="245">
        <v>644</v>
      </c>
      <c r="AL78" s="245">
        <v>0</v>
      </c>
      <c r="AM78" s="245">
        <v>644</v>
      </c>
      <c r="AN78" s="245">
        <f>N78*AO78/100</f>
        <v>1583</v>
      </c>
      <c r="AO78" s="245">
        <v>100</v>
      </c>
      <c r="AP78" s="245">
        <v>6</v>
      </c>
      <c r="AQ78" s="246" t="s">
        <v>225</v>
      </c>
      <c r="AR78" s="246"/>
      <c r="AS78" s="245">
        <v>545</v>
      </c>
      <c r="AT78" s="246" t="s">
        <v>226</v>
      </c>
      <c r="AU78" s="246" t="s">
        <v>226</v>
      </c>
      <c r="AV78" s="246" t="s">
        <v>226</v>
      </c>
      <c r="AW78" s="246" t="s">
        <v>292</v>
      </c>
      <c r="AX78" s="245">
        <v>5</v>
      </c>
      <c r="AY78" s="246">
        <v>2.8860000000000001</v>
      </c>
      <c r="AZ78" s="246">
        <v>2.8860000000000001</v>
      </c>
      <c r="BA78" s="245">
        <f>IF(AND(ISNUMBER(AY78),AY78&gt;0),100*AZ78/AY78,"")</f>
        <v>100</v>
      </c>
      <c r="BB78" s="246" t="s">
        <v>228</v>
      </c>
      <c r="BC78" s="253" t="s">
        <v>617</v>
      </c>
      <c r="BD78" s="246" t="s">
        <v>226</v>
      </c>
      <c r="BE78" s="246" t="s">
        <v>618</v>
      </c>
      <c r="BF78" s="246">
        <v>1.5</v>
      </c>
      <c r="BG78" s="246" t="s">
        <v>169</v>
      </c>
      <c r="BH78" s="246" t="str">
        <f t="shared" si="1"/>
        <v>Si</v>
      </c>
      <c r="BI78" s="246" t="s">
        <v>619</v>
      </c>
      <c r="BJ78" s="246" t="s">
        <v>620</v>
      </c>
      <c r="BK78" s="245"/>
      <c r="BL78" s="246" t="s">
        <v>10</v>
      </c>
      <c r="BM78" s="246" t="s">
        <v>234</v>
      </c>
      <c r="BN78" s="246" t="s">
        <v>302</v>
      </c>
      <c r="BO78" s="246" t="str">
        <f t="shared" si="0"/>
        <v>No</v>
      </c>
      <c r="BP78" s="246" t="s">
        <v>621</v>
      </c>
      <c r="BQ78" s="246" t="s">
        <v>237</v>
      </c>
      <c r="BR78" s="246" t="s">
        <v>237</v>
      </c>
      <c r="BS78" s="246" t="s">
        <v>622</v>
      </c>
      <c r="BT78" s="243">
        <v>38674</v>
      </c>
      <c r="BU78" s="243">
        <v>38675</v>
      </c>
      <c r="BV78" s="245">
        <f t="shared" ref="BV78:BV86" si="3">YEAR(BU78)</f>
        <v>2005</v>
      </c>
      <c r="BW78" s="245">
        <v>10</v>
      </c>
      <c r="BX78" s="245"/>
      <c r="BY78" s="245">
        <f>+BV78</f>
        <v>2005</v>
      </c>
      <c r="BZ78" s="245">
        <f>IF(BY78&gt;=BV78,BY78+BW78,BU78+BW78*365)</f>
        <v>2015</v>
      </c>
      <c r="CA78" s="245">
        <f t="shared" si="2"/>
        <v>3</v>
      </c>
      <c r="CB78" s="245">
        <v>0.41666666666666669</v>
      </c>
      <c r="CC78" s="245"/>
      <c r="CD78" s="246" t="s">
        <v>623</v>
      </c>
      <c r="CE78" s="246" t="s">
        <v>624</v>
      </c>
      <c r="CF78" s="246" t="s">
        <v>590</v>
      </c>
      <c r="CG78" s="245"/>
      <c r="CH78" s="245">
        <v>0</v>
      </c>
      <c r="CI78" s="245">
        <v>6400</v>
      </c>
      <c r="CJ78" s="246" t="s">
        <v>225</v>
      </c>
      <c r="CK78" s="246" t="s">
        <v>242</v>
      </c>
      <c r="CL78" s="246" t="s">
        <v>225</v>
      </c>
      <c r="CM78" s="246" t="s">
        <v>225</v>
      </c>
      <c r="CN78" s="246" t="s">
        <v>249</v>
      </c>
      <c r="CO78" s="246" t="s">
        <v>477</v>
      </c>
      <c r="CP78" s="246" t="s">
        <v>237</v>
      </c>
      <c r="CQ78" s="246" t="s">
        <v>249</v>
      </c>
      <c r="CR78" s="246" t="s">
        <v>217</v>
      </c>
      <c r="CS78" s="246" t="s">
        <v>501</v>
      </c>
      <c r="CT78" s="246" t="s">
        <v>246</v>
      </c>
      <c r="CU78" s="246" t="s">
        <v>321</v>
      </c>
      <c r="CV78" s="245">
        <v>100</v>
      </c>
      <c r="CW78" s="245">
        <v>800</v>
      </c>
      <c r="CX78" s="246" t="s">
        <v>225</v>
      </c>
      <c r="CY78" s="246"/>
      <c r="CZ78" s="246" t="s">
        <v>242</v>
      </c>
      <c r="DA78" s="246" t="s">
        <v>217</v>
      </c>
      <c r="DB78" s="246" t="s">
        <v>625</v>
      </c>
      <c r="DC78" s="246" t="s">
        <v>248</v>
      </c>
      <c r="DD78" s="246" t="s">
        <v>626</v>
      </c>
      <c r="DE78" s="246" t="s">
        <v>627</v>
      </c>
      <c r="DF78" s="246"/>
      <c r="DG78" s="246">
        <v>20.100000000000001</v>
      </c>
      <c r="DH78" s="246">
        <f>100*DG78/Z78</f>
        <v>113.68778280542988</v>
      </c>
      <c r="DI78" s="246" t="s">
        <v>289</v>
      </c>
      <c r="DJ78" s="246">
        <v>2.37</v>
      </c>
      <c r="DK78" s="246">
        <f>IF(AB78&gt;0,100*DJ78/AB78,"")</f>
        <v>32.871012482662969</v>
      </c>
      <c r="DL78" s="246" t="s">
        <v>258</v>
      </c>
      <c r="DM78" s="246" t="s">
        <v>628</v>
      </c>
      <c r="DN78" s="245">
        <v>5</v>
      </c>
      <c r="DO78" s="245">
        <v>7</v>
      </c>
      <c r="DP78" s="245">
        <v>71.428571428571431</v>
      </c>
    </row>
    <row r="79" spans="1:208" s="223" customFormat="1" ht="89.25" customHeight="1">
      <c r="A79" s="351"/>
      <c r="B79" s="239" t="s">
        <v>167</v>
      </c>
      <c r="C79" s="35" t="s">
        <v>260</v>
      </c>
      <c r="D79" s="248" t="s">
        <v>217</v>
      </c>
      <c r="E79" s="250" t="s">
        <v>399</v>
      </c>
      <c r="F79" s="249" t="s">
        <v>611</v>
      </c>
      <c r="G79" s="252">
        <v>38617</v>
      </c>
      <c r="H79" s="131">
        <v>38785</v>
      </c>
      <c r="I79" s="250" t="s">
        <v>612</v>
      </c>
      <c r="J79" s="250" t="s">
        <v>1319</v>
      </c>
      <c r="K79" s="250" t="s">
        <v>227</v>
      </c>
      <c r="L79" s="250" t="s">
        <v>227</v>
      </c>
      <c r="M79" s="254" t="s">
        <v>1320</v>
      </c>
      <c r="N79" s="126">
        <v>1615</v>
      </c>
      <c r="O79" s="126">
        <v>6546</v>
      </c>
      <c r="P79" s="126">
        <v>8161</v>
      </c>
      <c r="Q79" s="126">
        <v>1382</v>
      </c>
      <c r="R79" s="146">
        <v>6628</v>
      </c>
      <c r="S79" s="126" t="s">
        <v>1702</v>
      </c>
      <c r="T79" s="126">
        <v>8010</v>
      </c>
      <c r="U79" s="127" t="s">
        <v>1703</v>
      </c>
      <c r="V79" s="126">
        <v>222</v>
      </c>
      <c r="W79" s="126">
        <v>559</v>
      </c>
      <c r="X79" s="126">
        <v>668</v>
      </c>
      <c r="Y79" s="127">
        <v>29</v>
      </c>
      <c r="Z79" s="127">
        <v>17.600000000000001</v>
      </c>
      <c r="AA79" s="127">
        <v>61</v>
      </c>
      <c r="AB79" s="127">
        <v>7.72</v>
      </c>
      <c r="AC79" s="127">
        <v>26.64</v>
      </c>
      <c r="AD79" s="127">
        <v>3.68</v>
      </c>
      <c r="AE79" s="127">
        <v>0.7</v>
      </c>
      <c r="AF79" s="127" t="s">
        <v>1669</v>
      </c>
      <c r="AG79" s="127" t="s">
        <v>294</v>
      </c>
      <c r="AH79" s="127" t="s">
        <v>309</v>
      </c>
      <c r="AI79" s="127">
        <v>29</v>
      </c>
      <c r="AJ79" s="127">
        <v>27.2</v>
      </c>
      <c r="AK79" s="126">
        <v>668</v>
      </c>
      <c r="AL79" s="126" t="s">
        <v>227</v>
      </c>
      <c r="AM79" s="126">
        <v>668</v>
      </c>
      <c r="AN79" s="126">
        <f>+Q79</f>
        <v>1382</v>
      </c>
      <c r="AO79" s="126">
        <v>100</v>
      </c>
      <c r="AP79" s="126">
        <v>8</v>
      </c>
      <c r="AQ79" s="127" t="s">
        <v>1321</v>
      </c>
      <c r="AR79" s="127" t="s">
        <v>1322</v>
      </c>
      <c r="AS79" s="126">
        <v>668</v>
      </c>
      <c r="AT79" s="127" t="s">
        <v>226</v>
      </c>
      <c r="AU79" s="127" t="s">
        <v>226</v>
      </c>
      <c r="AV79" s="127" t="s">
        <v>226</v>
      </c>
      <c r="AW79" s="127" t="s">
        <v>1323</v>
      </c>
      <c r="AX79" s="126">
        <v>5</v>
      </c>
      <c r="AY79" s="127">
        <v>2.9</v>
      </c>
      <c r="AZ79" s="127">
        <v>2.9</v>
      </c>
      <c r="BA79" s="126">
        <v>100</v>
      </c>
      <c r="BB79" s="127" t="s">
        <v>228</v>
      </c>
      <c r="BC79" s="255" t="s">
        <v>617</v>
      </c>
      <c r="BD79" s="127" t="s">
        <v>226</v>
      </c>
      <c r="BE79" s="127" t="s">
        <v>618</v>
      </c>
      <c r="BF79" s="127">
        <v>1.5</v>
      </c>
      <c r="BG79" s="127" t="s">
        <v>169</v>
      </c>
      <c r="BH79" s="127" t="str">
        <f t="shared" si="1"/>
        <v>No</v>
      </c>
      <c r="BI79" s="127" t="s">
        <v>619</v>
      </c>
      <c r="BJ79" s="127" t="s">
        <v>620</v>
      </c>
      <c r="BK79" s="126"/>
      <c r="BL79" s="127" t="s">
        <v>10</v>
      </c>
      <c r="BM79" s="127" t="s">
        <v>234</v>
      </c>
      <c r="BN79" s="127" t="s">
        <v>302</v>
      </c>
      <c r="BO79" s="127" t="str">
        <f t="shared" si="0"/>
        <v>No</v>
      </c>
      <c r="BP79" s="127" t="s">
        <v>1324</v>
      </c>
      <c r="BQ79" s="127" t="s">
        <v>237</v>
      </c>
      <c r="BR79" s="127" t="s">
        <v>237</v>
      </c>
      <c r="BS79" s="127" t="s">
        <v>1325</v>
      </c>
      <c r="BT79" s="131" t="s">
        <v>1326</v>
      </c>
      <c r="BU79" s="131">
        <v>40697</v>
      </c>
      <c r="BV79" s="126">
        <f t="shared" si="3"/>
        <v>2011</v>
      </c>
      <c r="BW79" s="126">
        <v>10</v>
      </c>
      <c r="BX79" s="126" t="s">
        <v>227</v>
      </c>
      <c r="BY79" s="126">
        <v>2005</v>
      </c>
      <c r="BZ79" s="126">
        <v>2015</v>
      </c>
      <c r="CA79" s="126">
        <f t="shared" si="2"/>
        <v>3</v>
      </c>
      <c r="CB79" s="126">
        <v>0.41666666666666669</v>
      </c>
      <c r="CC79" s="126" t="s">
        <v>227</v>
      </c>
      <c r="CD79" s="127" t="s">
        <v>623</v>
      </c>
      <c r="CE79" s="127" t="s">
        <v>624</v>
      </c>
      <c r="CF79" s="126" t="s">
        <v>1327</v>
      </c>
      <c r="CG79" s="126">
        <v>70630</v>
      </c>
      <c r="CH79" s="126"/>
      <c r="CI79" s="126">
        <v>6400</v>
      </c>
      <c r="CJ79" s="127" t="s">
        <v>225</v>
      </c>
      <c r="CK79" s="127" t="s">
        <v>242</v>
      </c>
      <c r="CL79" s="126" t="s">
        <v>1328</v>
      </c>
      <c r="CM79" s="127" t="s">
        <v>217</v>
      </c>
      <c r="CN79" s="127" t="s">
        <v>816</v>
      </c>
      <c r="CO79" s="127" t="s">
        <v>244</v>
      </c>
      <c r="CP79" s="127" t="s">
        <v>237</v>
      </c>
      <c r="CQ79" s="127" t="s">
        <v>249</v>
      </c>
      <c r="CR79" s="126" t="s">
        <v>1329</v>
      </c>
      <c r="CS79" s="126" t="s">
        <v>1330</v>
      </c>
      <c r="CT79" s="127" t="s">
        <v>246</v>
      </c>
      <c r="CU79" s="127" t="s">
        <v>321</v>
      </c>
      <c r="CV79" s="126">
        <v>100</v>
      </c>
      <c r="CW79" s="126">
        <v>800</v>
      </c>
      <c r="CX79" s="127" t="s">
        <v>225</v>
      </c>
      <c r="CY79" s="127"/>
      <c r="CZ79" s="127" t="s">
        <v>242</v>
      </c>
      <c r="DA79" s="127" t="s">
        <v>242</v>
      </c>
      <c r="DB79" s="127" t="s">
        <v>1331</v>
      </c>
      <c r="DC79" s="127" t="s">
        <v>248</v>
      </c>
      <c r="DD79" s="127" t="s">
        <v>1704</v>
      </c>
      <c r="DE79" s="127" t="s">
        <v>1332</v>
      </c>
      <c r="DF79" s="127">
        <v>1.8</v>
      </c>
      <c r="DG79" s="127">
        <v>0</v>
      </c>
      <c r="DH79" s="127">
        <v>0</v>
      </c>
      <c r="DI79" s="127" t="s">
        <v>1704</v>
      </c>
      <c r="DJ79" s="127">
        <v>1.8</v>
      </c>
      <c r="DK79" s="127">
        <f>IF(AB79&gt;0,100*DJ79/AB79,"")</f>
        <v>23.316062176165804</v>
      </c>
      <c r="DL79" s="127" t="s">
        <v>133</v>
      </c>
      <c r="DM79" s="127" t="s">
        <v>1705</v>
      </c>
      <c r="DN79" s="126">
        <v>5</v>
      </c>
      <c r="DO79" s="126">
        <v>5</v>
      </c>
      <c r="DP79" s="126">
        <v>100</v>
      </c>
    </row>
    <row r="80" spans="1:208" s="222" customFormat="1" ht="38.25">
      <c r="A80" s="350" t="s">
        <v>170</v>
      </c>
      <c r="B80" s="239" t="s">
        <v>167</v>
      </c>
      <c r="C80" s="171" t="s">
        <v>216</v>
      </c>
      <c r="D80" s="240" t="s">
        <v>217</v>
      </c>
      <c r="E80" s="239" t="s">
        <v>276</v>
      </c>
      <c r="F80" s="241">
        <v>57</v>
      </c>
      <c r="G80" s="242">
        <v>38622</v>
      </c>
      <c r="H80" s="243">
        <v>38624</v>
      </c>
      <c r="I80" s="239" t="s">
        <v>629</v>
      </c>
      <c r="J80" s="239"/>
      <c r="K80" s="239"/>
      <c r="L80" s="239"/>
      <c r="M80" s="244" t="s">
        <v>630</v>
      </c>
      <c r="N80" s="245">
        <v>2191</v>
      </c>
      <c r="O80" s="245">
        <v>10325</v>
      </c>
      <c r="P80" s="245">
        <f>SUM(N80:O80)</f>
        <v>12516</v>
      </c>
      <c r="Q80" s="245">
        <v>2152</v>
      </c>
      <c r="R80" s="245">
        <v>11481</v>
      </c>
      <c r="S80" s="245" t="s">
        <v>550</v>
      </c>
      <c r="T80" s="245">
        <f>Q80+R80</f>
        <v>13633</v>
      </c>
      <c r="U80" s="246">
        <v>0.32</v>
      </c>
      <c r="V80" s="245">
        <v>235</v>
      </c>
      <c r="W80" s="245">
        <v>657</v>
      </c>
      <c r="X80" s="245">
        <v>780</v>
      </c>
      <c r="Y80" s="246">
        <v>26.12</v>
      </c>
      <c r="Z80" s="246">
        <v>14.62</v>
      </c>
      <c r="AA80" s="246">
        <f>Z80/Y80*100</f>
        <v>55.972434915773349</v>
      </c>
      <c r="AB80" s="246">
        <v>8.6199999999999992</v>
      </c>
      <c r="AC80" s="246">
        <f>AB80/Y80*100</f>
        <v>33.001531393568143</v>
      </c>
      <c r="AD80" s="246">
        <f>Y80-Z80-AB80</f>
        <v>2.8800000000000026</v>
      </c>
      <c r="AE80" s="246">
        <f>(Y80/30*1000)/N80</f>
        <v>0.39738323444393736</v>
      </c>
      <c r="AF80" s="246" t="s">
        <v>307</v>
      </c>
      <c r="AG80" s="246" t="s">
        <v>294</v>
      </c>
      <c r="AH80" s="246" t="s">
        <v>309</v>
      </c>
      <c r="AI80" s="246">
        <v>23.84</v>
      </c>
      <c r="AJ80" s="246">
        <f>+Y80-DF80</f>
        <v>26.12</v>
      </c>
      <c r="AK80" s="245">
        <v>712</v>
      </c>
      <c r="AL80" s="245">
        <v>718</v>
      </c>
      <c r="AM80" s="245">
        <v>1430</v>
      </c>
      <c r="AN80" s="245">
        <f>N80*AO80/100</f>
        <v>1999.9897435897437</v>
      </c>
      <c r="AO80" s="245">
        <v>91.282051282051285</v>
      </c>
      <c r="AP80" s="245">
        <v>4</v>
      </c>
      <c r="AQ80" s="246" t="s">
        <v>225</v>
      </c>
      <c r="AR80" s="246"/>
      <c r="AS80" s="245">
        <v>712</v>
      </c>
      <c r="AT80" s="246" t="s">
        <v>292</v>
      </c>
      <c r="AU80" s="246" t="s">
        <v>226</v>
      </c>
      <c r="AV80" s="246" t="s">
        <v>292</v>
      </c>
      <c r="AW80" s="246" t="s">
        <v>631</v>
      </c>
      <c r="AX80" s="245">
        <v>3</v>
      </c>
      <c r="AY80" s="246">
        <v>4</v>
      </c>
      <c r="AZ80" s="246">
        <v>3</v>
      </c>
      <c r="BA80" s="245">
        <f t="shared" ref="BA80:BA86" si="4">IF(AND(ISNUMBER(AY80),AY80&gt;0),100*AZ80/AY80,"")</f>
        <v>75</v>
      </c>
      <c r="BB80" s="246" t="s">
        <v>228</v>
      </c>
      <c r="BC80" s="246" t="s">
        <v>297</v>
      </c>
      <c r="BD80" s="246" t="s">
        <v>292</v>
      </c>
      <c r="BE80" s="246" t="s">
        <v>298</v>
      </c>
      <c r="BF80" s="246"/>
      <c r="BG80" s="246" t="s">
        <v>140</v>
      </c>
      <c r="BH80" s="246" t="str">
        <f t="shared" si="1"/>
        <v>No</v>
      </c>
      <c r="BI80" s="246"/>
      <c r="BJ80" s="246"/>
      <c r="BK80" s="245"/>
      <c r="BL80" s="246" t="s">
        <v>139</v>
      </c>
      <c r="BM80" s="246" t="s">
        <v>234</v>
      </c>
      <c r="BN80" s="246" t="s">
        <v>235</v>
      </c>
      <c r="BO80" s="246" t="str">
        <f t="shared" si="0"/>
        <v>Si</v>
      </c>
      <c r="BP80" s="246" t="s">
        <v>299</v>
      </c>
      <c r="BQ80" s="246" t="s">
        <v>237</v>
      </c>
      <c r="BR80" s="246" t="s">
        <v>237</v>
      </c>
      <c r="BS80" s="246" t="s">
        <v>300</v>
      </c>
      <c r="BT80" s="243">
        <v>38364</v>
      </c>
      <c r="BU80" s="243">
        <v>38364</v>
      </c>
      <c r="BV80" s="245">
        <f t="shared" si="3"/>
        <v>2005</v>
      </c>
      <c r="BW80" s="245">
        <v>24</v>
      </c>
      <c r="BX80" s="245"/>
      <c r="BY80" s="245">
        <f t="shared" ref="BY80:BY93" si="5">+BV80</f>
        <v>2005</v>
      </c>
      <c r="BZ80" s="245">
        <f t="shared" ref="BZ80:BZ93" si="6">IF(BY80&gt;=BV80,BY80+BW80,BU80+BW80*365)</f>
        <v>2029</v>
      </c>
      <c r="CA80" s="245">
        <f t="shared" si="2"/>
        <v>17</v>
      </c>
      <c r="CB80" s="245"/>
      <c r="CC80" s="245"/>
      <c r="CD80" s="246"/>
      <c r="CE80" s="246" t="s">
        <v>347</v>
      </c>
      <c r="CF80" s="246" t="s">
        <v>301</v>
      </c>
      <c r="CG80" s="245">
        <v>480000</v>
      </c>
      <c r="CH80" s="245">
        <v>270000</v>
      </c>
      <c r="CI80" s="245">
        <v>80000</v>
      </c>
      <c r="CJ80" s="246" t="s">
        <v>225</v>
      </c>
      <c r="CK80" s="246" t="s">
        <v>242</v>
      </c>
      <c r="CL80" s="246" t="s">
        <v>217</v>
      </c>
      <c r="CM80" s="246" t="s">
        <v>217</v>
      </c>
      <c r="CN80" s="246" t="s">
        <v>302</v>
      </c>
      <c r="CO80" s="246" t="s">
        <v>244</v>
      </c>
      <c r="CP80" s="246" t="s">
        <v>237</v>
      </c>
      <c r="CQ80" s="246" t="s">
        <v>245</v>
      </c>
      <c r="CR80" s="246" t="s">
        <v>217</v>
      </c>
      <c r="CS80" s="246" t="s">
        <v>244</v>
      </c>
      <c r="CT80" s="246" t="s">
        <v>246</v>
      </c>
      <c r="CU80" s="246" t="s">
        <v>247</v>
      </c>
      <c r="CV80" s="245">
        <v>800</v>
      </c>
      <c r="CW80" s="245">
        <v>2000</v>
      </c>
      <c r="CX80" s="246"/>
      <c r="CY80" s="246"/>
      <c r="CZ80" s="246"/>
      <c r="DA80" s="246"/>
      <c r="DB80" s="246" t="s">
        <v>329</v>
      </c>
      <c r="DC80" s="246"/>
      <c r="DD80" s="246" t="s">
        <v>330</v>
      </c>
      <c r="DE80" s="246"/>
      <c r="DF80" s="246"/>
      <c r="DG80" s="246">
        <v>25</v>
      </c>
      <c r="DH80" s="246">
        <f>100*DG80/Z80</f>
        <v>170.99863201094391</v>
      </c>
      <c r="DI80" s="246" t="s">
        <v>331</v>
      </c>
      <c r="DJ80" s="246">
        <v>1</v>
      </c>
      <c r="DK80" s="246">
        <f>IF(AB80&gt;0,100*DJ80/AB80,"")</f>
        <v>11.600928074245941</v>
      </c>
      <c r="DL80" s="246" t="s">
        <v>332</v>
      </c>
      <c r="DM80" s="246" t="s">
        <v>305</v>
      </c>
      <c r="DN80" s="245">
        <v>0</v>
      </c>
      <c r="DO80" s="245">
        <v>20</v>
      </c>
      <c r="DP80" s="245">
        <v>0</v>
      </c>
    </row>
    <row r="81" spans="1:120" s="223" customFormat="1" ht="56.25" customHeight="1">
      <c r="A81" s="351"/>
      <c r="B81" s="239" t="s">
        <v>167</v>
      </c>
      <c r="C81" s="35" t="s">
        <v>260</v>
      </c>
      <c r="D81" s="248" t="s">
        <v>217</v>
      </c>
      <c r="E81" s="250" t="s">
        <v>276</v>
      </c>
      <c r="F81" s="249">
        <v>57</v>
      </c>
      <c r="G81" s="252">
        <v>38622</v>
      </c>
      <c r="H81" s="131">
        <v>38624</v>
      </c>
      <c r="I81" s="250" t="s">
        <v>629</v>
      </c>
      <c r="J81" s="250" t="s">
        <v>1333</v>
      </c>
      <c r="K81" s="250" t="s">
        <v>227</v>
      </c>
      <c r="L81" s="250" t="s">
        <v>227</v>
      </c>
      <c r="M81" s="251" t="s">
        <v>1334</v>
      </c>
      <c r="N81" s="126">
        <v>2211</v>
      </c>
      <c r="O81" s="126">
        <v>10311</v>
      </c>
      <c r="P81" s="126">
        <v>12522</v>
      </c>
      <c r="Q81" s="126">
        <v>2261</v>
      </c>
      <c r="R81" s="146">
        <v>11165</v>
      </c>
      <c r="S81" s="126" t="s">
        <v>1777</v>
      </c>
      <c r="T81" s="126">
        <v>13426</v>
      </c>
      <c r="U81" s="127" t="s">
        <v>1677</v>
      </c>
      <c r="V81" s="126">
        <v>235</v>
      </c>
      <c r="W81" s="126">
        <v>657</v>
      </c>
      <c r="X81" s="126">
        <v>780</v>
      </c>
      <c r="Y81" s="127">
        <v>26.12</v>
      </c>
      <c r="Z81" s="127">
        <v>14.62</v>
      </c>
      <c r="AA81" s="127">
        <f>Z81/Y81*100</f>
        <v>55.972434915773349</v>
      </c>
      <c r="AB81" s="127">
        <v>8.6199999999999992</v>
      </c>
      <c r="AC81" s="127">
        <f>AB81/Y81*100</f>
        <v>33.001531393568143</v>
      </c>
      <c r="AD81" s="127">
        <f>Y81-Z81-AB81</f>
        <v>2.8800000000000026</v>
      </c>
      <c r="AE81" s="127">
        <v>0.34</v>
      </c>
      <c r="AF81" s="127" t="s">
        <v>307</v>
      </c>
      <c r="AG81" s="127" t="s">
        <v>294</v>
      </c>
      <c r="AH81" s="127" t="s">
        <v>309</v>
      </c>
      <c r="AI81" s="127">
        <v>23.84</v>
      </c>
      <c r="AJ81" s="127">
        <v>23.84</v>
      </c>
      <c r="AK81" s="126">
        <v>712</v>
      </c>
      <c r="AL81" s="126">
        <v>718</v>
      </c>
      <c r="AM81" s="126">
        <v>1430</v>
      </c>
      <c r="AN81" s="126">
        <f>N81*AO81/100</f>
        <v>2018.2461538461541</v>
      </c>
      <c r="AO81" s="126">
        <v>91.282051282051285</v>
      </c>
      <c r="AP81" s="126">
        <v>4</v>
      </c>
      <c r="AQ81" s="127" t="s">
        <v>225</v>
      </c>
      <c r="AR81" s="127"/>
      <c r="AS81" s="126">
        <v>712</v>
      </c>
      <c r="AT81" s="127" t="s">
        <v>292</v>
      </c>
      <c r="AU81" s="127" t="s">
        <v>226</v>
      </c>
      <c r="AV81" s="127" t="s">
        <v>292</v>
      </c>
      <c r="AW81" s="127" t="s">
        <v>631</v>
      </c>
      <c r="AX81" s="126">
        <v>3</v>
      </c>
      <c r="AY81" s="127">
        <v>4</v>
      </c>
      <c r="AZ81" s="127">
        <v>3</v>
      </c>
      <c r="BA81" s="126">
        <f t="shared" si="4"/>
        <v>75</v>
      </c>
      <c r="BB81" s="127" t="s">
        <v>228</v>
      </c>
      <c r="BC81" s="127" t="s">
        <v>297</v>
      </c>
      <c r="BD81" s="127" t="s">
        <v>292</v>
      </c>
      <c r="BE81" s="127" t="s">
        <v>298</v>
      </c>
      <c r="BF81" s="127"/>
      <c r="BG81" s="127" t="s">
        <v>140</v>
      </c>
      <c r="BH81" s="127" t="str">
        <f t="shared" si="1"/>
        <v>No</v>
      </c>
      <c r="BI81" s="127"/>
      <c r="BJ81" s="127"/>
      <c r="BK81" s="126"/>
      <c r="BL81" s="127" t="s">
        <v>139</v>
      </c>
      <c r="BM81" s="127" t="s">
        <v>234</v>
      </c>
      <c r="BN81" s="127" t="s">
        <v>235</v>
      </c>
      <c r="BO81" s="127" t="str">
        <f t="shared" si="0"/>
        <v>Si</v>
      </c>
      <c r="BP81" s="127" t="s">
        <v>299</v>
      </c>
      <c r="BQ81" s="127" t="s">
        <v>237</v>
      </c>
      <c r="BR81" s="127" t="s">
        <v>237</v>
      </c>
      <c r="BS81" s="127" t="s">
        <v>300</v>
      </c>
      <c r="BT81" s="131">
        <v>38364</v>
      </c>
      <c r="BU81" s="131">
        <v>38364</v>
      </c>
      <c r="BV81" s="126">
        <f t="shared" si="3"/>
        <v>2005</v>
      </c>
      <c r="BW81" s="126">
        <v>24</v>
      </c>
      <c r="BX81" s="126"/>
      <c r="BY81" s="126">
        <f t="shared" si="5"/>
        <v>2005</v>
      </c>
      <c r="BZ81" s="126">
        <f t="shared" si="6"/>
        <v>2029</v>
      </c>
      <c r="CA81" s="126">
        <f t="shared" si="2"/>
        <v>17</v>
      </c>
      <c r="CB81" s="126" t="s">
        <v>227</v>
      </c>
      <c r="CC81" s="126" t="s">
        <v>227</v>
      </c>
      <c r="CD81" s="127"/>
      <c r="CE81" s="127" t="s">
        <v>347</v>
      </c>
      <c r="CF81" s="127" t="s">
        <v>301</v>
      </c>
      <c r="CG81" s="126">
        <v>480000</v>
      </c>
      <c r="CH81" s="126">
        <v>270000</v>
      </c>
      <c r="CI81" s="126">
        <v>80000</v>
      </c>
      <c r="CJ81" s="127" t="s">
        <v>225</v>
      </c>
      <c r="CK81" s="127" t="s">
        <v>242</v>
      </c>
      <c r="CL81" s="127" t="s">
        <v>217</v>
      </c>
      <c r="CM81" s="127" t="s">
        <v>217</v>
      </c>
      <c r="CN81" s="127" t="s">
        <v>302</v>
      </c>
      <c r="CO81" s="127" t="s">
        <v>244</v>
      </c>
      <c r="CP81" s="127" t="s">
        <v>237</v>
      </c>
      <c r="CQ81" s="127" t="s">
        <v>245</v>
      </c>
      <c r="CR81" s="127" t="s">
        <v>217</v>
      </c>
      <c r="CS81" s="127" t="s">
        <v>244</v>
      </c>
      <c r="CT81" s="127" t="s">
        <v>246</v>
      </c>
      <c r="CU81" s="127" t="s">
        <v>247</v>
      </c>
      <c r="CV81" s="126">
        <v>800</v>
      </c>
      <c r="CW81" s="126">
        <v>2000</v>
      </c>
      <c r="CX81" s="127"/>
      <c r="CY81" s="127"/>
      <c r="CZ81" s="127"/>
      <c r="DA81" s="127"/>
      <c r="DB81" s="127" t="s">
        <v>1706</v>
      </c>
      <c r="DC81" s="127" t="s">
        <v>248</v>
      </c>
      <c r="DD81" s="127" t="s">
        <v>1707</v>
      </c>
      <c r="DE81" s="127" t="s">
        <v>248</v>
      </c>
      <c r="DF81" s="127">
        <v>2.2799999999999998</v>
      </c>
      <c r="DG81" s="127">
        <v>0</v>
      </c>
      <c r="DH81" s="127">
        <v>0</v>
      </c>
      <c r="DI81" s="127" t="s">
        <v>249</v>
      </c>
      <c r="DJ81" s="127">
        <f>+DF81</f>
        <v>2.2799999999999998</v>
      </c>
      <c r="DK81" s="127">
        <f>IF(AB81&gt;0,100*DJ81/AB81,"")</f>
        <v>26.450116009280741</v>
      </c>
      <c r="DL81" s="127" t="s">
        <v>316</v>
      </c>
      <c r="DM81" s="127" t="s">
        <v>248</v>
      </c>
      <c r="DN81" s="126">
        <v>0</v>
      </c>
      <c r="DO81" s="126">
        <v>1</v>
      </c>
      <c r="DP81" s="126">
        <v>0</v>
      </c>
    </row>
    <row r="82" spans="1:120" s="222" customFormat="1" ht="54.75" customHeight="1">
      <c r="A82" s="350" t="s">
        <v>171</v>
      </c>
      <c r="B82" s="239" t="s">
        <v>167</v>
      </c>
      <c r="C82" s="171" t="s">
        <v>216</v>
      </c>
      <c r="D82" s="240" t="s">
        <v>217</v>
      </c>
      <c r="E82" s="239" t="s">
        <v>276</v>
      </c>
      <c r="F82" s="241">
        <v>111</v>
      </c>
      <c r="G82" s="242">
        <v>38625</v>
      </c>
      <c r="H82" s="243">
        <v>38692</v>
      </c>
      <c r="I82" s="239" t="s">
        <v>632</v>
      </c>
      <c r="J82" s="239" t="s">
        <v>292</v>
      </c>
      <c r="K82" s="239"/>
      <c r="L82" s="239"/>
      <c r="M82" s="244" t="s">
        <v>633</v>
      </c>
      <c r="N82" s="245">
        <v>1782</v>
      </c>
      <c r="O82" s="245">
        <v>7725</v>
      </c>
      <c r="P82" s="245">
        <f>SUM(N82:O82)</f>
        <v>9507</v>
      </c>
      <c r="Q82" s="245">
        <v>2358</v>
      </c>
      <c r="R82" s="245">
        <v>7404</v>
      </c>
      <c r="S82" s="245" t="s">
        <v>279</v>
      </c>
      <c r="T82" s="245">
        <f>Q82+R82</f>
        <v>9762</v>
      </c>
      <c r="U82" s="246">
        <v>1.1000000000000001</v>
      </c>
      <c r="V82" s="245">
        <v>217</v>
      </c>
      <c r="W82" s="245">
        <v>823</v>
      </c>
      <c r="X82" s="245">
        <v>925</v>
      </c>
      <c r="Y82" s="246">
        <v>40</v>
      </c>
      <c r="Z82" s="246">
        <v>10</v>
      </c>
      <c r="AA82" s="246">
        <f>Z82/Y82*100</f>
        <v>25</v>
      </c>
      <c r="AB82" s="246">
        <v>15</v>
      </c>
      <c r="AC82" s="246">
        <f>AB82/Y82*100</f>
        <v>37.5</v>
      </c>
      <c r="AD82" s="246">
        <f>Y82-Z82-AB82</f>
        <v>15</v>
      </c>
      <c r="AE82" s="246">
        <f>(Y82/30*1000)/N82</f>
        <v>0.74822297044519259</v>
      </c>
      <c r="AF82" s="246" t="s">
        <v>307</v>
      </c>
      <c r="AG82" s="246" t="s">
        <v>294</v>
      </c>
      <c r="AH82" s="246" t="s">
        <v>309</v>
      </c>
      <c r="AI82" s="246">
        <v>38</v>
      </c>
      <c r="AJ82" s="246">
        <f>+Y82-DF82</f>
        <v>26</v>
      </c>
      <c r="AK82" s="245">
        <v>902</v>
      </c>
      <c r="AL82" s="245">
        <v>185</v>
      </c>
      <c r="AM82" s="245">
        <v>1087</v>
      </c>
      <c r="AN82" s="245">
        <f>N82*AO82/100</f>
        <v>1737.6908108108109</v>
      </c>
      <c r="AO82" s="245">
        <v>97.513513513513516</v>
      </c>
      <c r="AP82" s="245">
        <v>5</v>
      </c>
      <c r="AQ82" s="246" t="s">
        <v>225</v>
      </c>
      <c r="AR82" s="246"/>
      <c r="AS82" s="245">
        <v>1087</v>
      </c>
      <c r="AT82" s="246" t="s">
        <v>292</v>
      </c>
      <c r="AU82" s="246" t="s">
        <v>226</v>
      </c>
      <c r="AV82" s="246" t="s">
        <v>226</v>
      </c>
      <c r="AW82" s="246" t="s">
        <v>634</v>
      </c>
      <c r="AX82" s="245">
        <v>2</v>
      </c>
      <c r="AY82" s="246">
        <v>3.81</v>
      </c>
      <c r="AZ82" s="246">
        <v>3.81</v>
      </c>
      <c r="BA82" s="245">
        <f t="shared" si="4"/>
        <v>100</v>
      </c>
      <c r="BB82" s="246" t="s">
        <v>228</v>
      </c>
      <c r="BC82" s="246" t="s">
        <v>635</v>
      </c>
      <c r="BD82" s="246" t="s">
        <v>226</v>
      </c>
      <c r="BE82" s="246" t="s">
        <v>636</v>
      </c>
      <c r="BF82" s="246">
        <v>1</v>
      </c>
      <c r="BG82" s="246" t="s">
        <v>171</v>
      </c>
      <c r="BH82" s="246" t="str">
        <f t="shared" si="1"/>
        <v>Si</v>
      </c>
      <c r="BI82" s="246">
        <v>807613.8</v>
      </c>
      <c r="BJ82" s="246">
        <v>1231245</v>
      </c>
      <c r="BK82" s="245"/>
      <c r="BL82" s="246" t="s">
        <v>637</v>
      </c>
      <c r="BM82" s="246" t="s">
        <v>495</v>
      </c>
      <c r="BN82" s="246" t="s">
        <v>302</v>
      </c>
      <c r="BO82" s="246" t="str">
        <f t="shared" si="0"/>
        <v>No</v>
      </c>
      <c r="BP82" s="246" t="s">
        <v>638</v>
      </c>
      <c r="BQ82" s="246" t="s">
        <v>237</v>
      </c>
      <c r="BR82" s="246" t="s">
        <v>237</v>
      </c>
      <c r="BS82" s="246" t="s">
        <v>639</v>
      </c>
      <c r="BT82" s="243">
        <v>40277</v>
      </c>
      <c r="BU82" s="243">
        <v>40277</v>
      </c>
      <c r="BV82" s="245">
        <f t="shared" si="3"/>
        <v>2010</v>
      </c>
      <c r="BW82" s="245">
        <v>14</v>
      </c>
      <c r="BX82" s="245"/>
      <c r="BY82" s="245">
        <f t="shared" si="5"/>
        <v>2010</v>
      </c>
      <c r="BZ82" s="245">
        <f t="shared" si="6"/>
        <v>2024</v>
      </c>
      <c r="CA82" s="245">
        <f t="shared" si="2"/>
        <v>12</v>
      </c>
      <c r="CB82" s="245"/>
      <c r="CC82" s="245"/>
      <c r="CD82" s="246" t="s">
        <v>640</v>
      </c>
      <c r="CE82" s="246" t="s">
        <v>641</v>
      </c>
      <c r="CF82" s="246" t="s">
        <v>1335</v>
      </c>
      <c r="CG82" s="245">
        <v>30000</v>
      </c>
      <c r="CH82" s="245">
        <v>10000</v>
      </c>
      <c r="CI82" s="245">
        <v>4465</v>
      </c>
      <c r="CJ82" s="246" t="s">
        <v>225</v>
      </c>
      <c r="CK82" s="246" t="s">
        <v>242</v>
      </c>
      <c r="CL82" s="246" t="s">
        <v>217</v>
      </c>
      <c r="CM82" s="246" t="s">
        <v>225</v>
      </c>
      <c r="CN82" s="246" t="s">
        <v>249</v>
      </c>
      <c r="CO82" s="246" t="s">
        <v>477</v>
      </c>
      <c r="CP82" s="246" t="s">
        <v>237</v>
      </c>
      <c r="CQ82" s="246" t="s">
        <v>249</v>
      </c>
      <c r="CR82" s="246" t="s">
        <v>217</v>
      </c>
      <c r="CS82" s="246" t="s">
        <v>501</v>
      </c>
      <c r="CT82" s="246" t="s">
        <v>246</v>
      </c>
      <c r="CU82" s="246" t="s">
        <v>321</v>
      </c>
      <c r="CV82" s="245" t="s">
        <v>227</v>
      </c>
      <c r="CW82" s="245">
        <v>1000</v>
      </c>
      <c r="CX82" s="246"/>
      <c r="CY82" s="246"/>
      <c r="CZ82" s="246"/>
      <c r="DA82" s="246"/>
      <c r="DB82" s="246" t="s">
        <v>642</v>
      </c>
      <c r="DC82" s="246" t="s">
        <v>643</v>
      </c>
      <c r="DD82" s="246" t="s">
        <v>644</v>
      </c>
      <c r="DE82" s="246" t="s">
        <v>645</v>
      </c>
      <c r="DF82" s="246">
        <f>+DG82+DJ82</f>
        <v>14</v>
      </c>
      <c r="DG82" s="246">
        <v>6</v>
      </c>
      <c r="DH82" s="246">
        <f>100*DG82/Z82</f>
        <v>60</v>
      </c>
      <c r="DI82" s="246" t="s">
        <v>646</v>
      </c>
      <c r="DJ82" s="246">
        <v>8</v>
      </c>
      <c r="DK82" s="246">
        <f>IF(AB82&gt;0,100*DJ82/AB82,"")</f>
        <v>53.333333333333336</v>
      </c>
      <c r="DL82" s="246" t="s">
        <v>258</v>
      </c>
      <c r="DM82" s="246" t="s">
        <v>647</v>
      </c>
      <c r="DN82" s="245">
        <v>0</v>
      </c>
      <c r="DO82" s="245">
        <v>3</v>
      </c>
      <c r="DP82" s="245">
        <v>0</v>
      </c>
    </row>
    <row r="83" spans="1:120" s="223" customFormat="1" ht="46.5" customHeight="1">
      <c r="A83" s="351"/>
      <c r="B83" s="239" t="s">
        <v>167</v>
      </c>
      <c r="C83" s="35" t="s">
        <v>260</v>
      </c>
      <c r="D83" s="248" t="s">
        <v>217</v>
      </c>
      <c r="E83" s="250" t="s">
        <v>276</v>
      </c>
      <c r="F83" s="249">
        <v>111</v>
      </c>
      <c r="G83" s="252">
        <v>38625</v>
      </c>
      <c r="H83" s="131">
        <v>38692</v>
      </c>
      <c r="I83" s="250" t="s">
        <v>632</v>
      </c>
      <c r="J83" s="250" t="s">
        <v>1336</v>
      </c>
      <c r="K83" s="250" t="s">
        <v>242</v>
      </c>
      <c r="L83" s="250" t="s">
        <v>242</v>
      </c>
      <c r="M83" s="251" t="s">
        <v>1337</v>
      </c>
      <c r="N83" s="126">
        <v>1767</v>
      </c>
      <c r="O83" s="126">
        <v>7757</v>
      </c>
      <c r="P83" s="126">
        <v>9524</v>
      </c>
      <c r="Q83" s="126">
        <v>2510</v>
      </c>
      <c r="R83" s="146">
        <v>7885</v>
      </c>
      <c r="S83" s="126" t="s">
        <v>223</v>
      </c>
      <c r="T83" s="126">
        <v>10395</v>
      </c>
      <c r="U83" s="127">
        <v>1.1000000000000001</v>
      </c>
      <c r="V83" s="126">
        <v>217</v>
      </c>
      <c r="W83" s="126">
        <v>823</v>
      </c>
      <c r="X83" s="126">
        <v>925</v>
      </c>
      <c r="Y83" s="127">
        <v>64</v>
      </c>
      <c r="Z83" s="127">
        <v>32.14</v>
      </c>
      <c r="AA83" s="127">
        <v>50.22</v>
      </c>
      <c r="AB83" s="127">
        <v>22.32</v>
      </c>
      <c r="AC83" s="127">
        <v>34.880000000000003</v>
      </c>
      <c r="AD83" s="127">
        <v>9.5399999999999991</v>
      </c>
      <c r="AE83" s="127">
        <v>0.73</v>
      </c>
      <c r="AF83" s="127" t="s">
        <v>1338</v>
      </c>
      <c r="AG83" s="127" t="s">
        <v>1338</v>
      </c>
      <c r="AH83" s="127" t="s">
        <v>309</v>
      </c>
      <c r="AI83" s="127">
        <v>60</v>
      </c>
      <c r="AJ83" s="127">
        <v>58</v>
      </c>
      <c r="AK83" s="126">
        <v>1064</v>
      </c>
      <c r="AL83" s="126" t="s">
        <v>227</v>
      </c>
      <c r="AM83" s="126">
        <v>1064</v>
      </c>
      <c r="AN83" s="126">
        <v>2510</v>
      </c>
      <c r="AO83" s="126">
        <v>100</v>
      </c>
      <c r="AP83" s="126">
        <v>4</v>
      </c>
      <c r="AQ83" s="127" t="s">
        <v>225</v>
      </c>
      <c r="AR83" s="127" t="s">
        <v>1708</v>
      </c>
      <c r="AS83" s="126">
        <v>1064</v>
      </c>
      <c r="AT83" s="127" t="s">
        <v>1339</v>
      </c>
      <c r="AU83" s="127" t="s">
        <v>226</v>
      </c>
      <c r="AV83" s="127" t="s">
        <v>226</v>
      </c>
      <c r="AW83" s="127" t="s">
        <v>1340</v>
      </c>
      <c r="AX83" s="126">
        <v>4</v>
      </c>
      <c r="AY83" s="127">
        <v>3.81</v>
      </c>
      <c r="AZ83" s="127">
        <v>3.81</v>
      </c>
      <c r="BA83" s="126">
        <f t="shared" si="4"/>
        <v>100</v>
      </c>
      <c r="BB83" s="127" t="s">
        <v>228</v>
      </c>
      <c r="BC83" s="127" t="s">
        <v>635</v>
      </c>
      <c r="BD83" s="127" t="s">
        <v>226</v>
      </c>
      <c r="BE83" s="127" t="s">
        <v>636</v>
      </c>
      <c r="BF83" s="127">
        <v>1</v>
      </c>
      <c r="BG83" s="127" t="s">
        <v>171</v>
      </c>
      <c r="BH83" s="127" t="str">
        <f t="shared" si="1"/>
        <v>No</v>
      </c>
      <c r="BI83" s="127"/>
      <c r="BJ83" s="127"/>
      <c r="BK83" s="126"/>
      <c r="BL83" s="127" t="s">
        <v>637</v>
      </c>
      <c r="BM83" s="127" t="s">
        <v>495</v>
      </c>
      <c r="BN83" s="127" t="s">
        <v>302</v>
      </c>
      <c r="BO83" s="127" t="str">
        <f t="shared" si="0"/>
        <v>No</v>
      </c>
      <c r="BP83" s="127" t="s">
        <v>638</v>
      </c>
      <c r="BQ83" s="127" t="s">
        <v>237</v>
      </c>
      <c r="BR83" s="127" t="s">
        <v>237</v>
      </c>
      <c r="BS83" s="127" t="s">
        <v>639</v>
      </c>
      <c r="BT83" s="131">
        <v>40277</v>
      </c>
      <c r="BU83" s="131">
        <v>40277</v>
      </c>
      <c r="BV83" s="126">
        <f t="shared" si="3"/>
        <v>2010</v>
      </c>
      <c r="BW83" s="126">
        <v>14</v>
      </c>
      <c r="BX83" s="126"/>
      <c r="BY83" s="126">
        <f t="shared" si="5"/>
        <v>2010</v>
      </c>
      <c r="BZ83" s="126">
        <f t="shared" si="6"/>
        <v>2024</v>
      </c>
      <c r="CA83" s="126">
        <f>IF(BZ83&gt;2012,BZ83-2012,0)</f>
        <v>12</v>
      </c>
      <c r="CB83" s="126">
        <v>10</v>
      </c>
      <c r="CC83" s="126" t="s">
        <v>227</v>
      </c>
      <c r="CD83" s="127" t="s">
        <v>640</v>
      </c>
      <c r="CE83" s="127" t="s">
        <v>641</v>
      </c>
      <c r="CF83" s="127" t="s">
        <v>1335</v>
      </c>
      <c r="CG83" s="126">
        <v>30000</v>
      </c>
      <c r="CH83" s="126">
        <v>10000</v>
      </c>
      <c r="CI83" s="126">
        <v>4465</v>
      </c>
      <c r="CJ83" s="127" t="s">
        <v>225</v>
      </c>
      <c r="CK83" s="127" t="s">
        <v>242</v>
      </c>
      <c r="CL83" s="127" t="s">
        <v>217</v>
      </c>
      <c r="CM83" s="127" t="s">
        <v>225</v>
      </c>
      <c r="CN83" s="127" t="s">
        <v>1341</v>
      </c>
      <c r="CO83" s="127" t="s">
        <v>1341</v>
      </c>
      <c r="CP83" s="127" t="s">
        <v>1342</v>
      </c>
      <c r="CQ83" s="127" t="s">
        <v>249</v>
      </c>
      <c r="CR83" s="127" t="s">
        <v>217</v>
      </c>
      <c r="CS83" s="127" t="s">
        <v>1343</v>
      </c>
      <c r="CT83" s="127" t="s">
        <v>1344</v>
      </c>
      <c r="CU83" s="127" t="s">
        <v>321</v>
      </c>
      <c r="CV83" s="126" t="s">
        <v>227</v>
      </c>
      <c r="CW83" s="126">
        <v>1000</v>
      </c>
      <c r="CX83" s="127" t="s">
        <v>1345</v>
      </c>
      <c r="CY83" s="127"/>
      <c r="CZ83" s="127"/>
      <c r="DA83" s="127"/>
      <c r="DB83" s="127" t="s">
        <v>1346</v>
      </c>
      <c r="DC83" s="127" t="s">
        <v>1316</v>
      </c>
      <c r="DD83" s="127" t="s">
        <v>1347</v>
      </c>
      <c r="DE83" s="127" t="s">
        <v>1348</v>
      </c>
      <c r="DF83" s="127">
        <v>6</v>
      </c>
      <c r="DG83" s="127">
        <v>0</v>
      </c>
      <c r="DH83" s="127">
        <v>0</v>
      </c>
      <c r="DI83" s="127" t="s">
        <v>249</v>
      </c>
      <c r="DJ83" s="127">
        <v>6</v>
      </c>
      <c r="DK83" s="127">
        <v>26.88</v>
      </c>
      <c r="DL83" s="127" t="s">
        <v>133</v>
      </c>
      <c r="DM83" s="127" t="s">
        <v>1778</v>
      </c>
      <c r="DN83" s="126">
        <v>0</v>
      </c>
      <c r="DO83" s="126">
        <v>3</v>
      </c>
      <c r="DP83" s="126">
        <v>0</v>
      </c>
    </row>
    <row r="84" spans="1:120" s="222" customFormat="1" ht="38.25">
      <c r="A84" s="352" t="s">
        <v>172</v>
      </c>
      <c r="B84" s="239" t="s">
        <v>167</v>
      </c>
      <c r="C84" s="171" t="s">
        <v>216</v>
      </c>
      <c r="D84" s="240" t="s">
        <v>217</v>
      </c>
      <c r="E84" s="239" t="s">
        <v>276</v>
      </c>
      <c r="F84" s="241" t="s">
        <v>648</v>
      </c>
      <c r="G84" s="242">
        <v>38628</v>
      </c>
      <c r="H84" s="243">
        <v>38709</v>
      </c>
      <c r="I84" s="239" t="s">
        <v>649</v>
      </c>
      <c r="J84" s="239"/>
      <c r="K84" s="239"/>
      <c r="L84" s="239"/>
      <c r="M84" s="244" t="s">
        <v>633</v>
      </c>
      <c r="N84" s="245">
        <v>275</v>
      </c>
      <c r="O84" s="245">
        <v>2857</v>
      </c>
      <c r="P84" s="245">
        <f>SUM(N84:O84)</f>
        <v>3132</v>
      </c>
      <c r="Q84" s="245">
        <v>625</v>
      </c>
      <c r="R84" s="245">
        <v>2409</v>
      </c>
      <c r="S84" s="245" t="s">
        <v>223</v>
      </c>
      <c r="T84" s="245">
        <f>Q84+R84</f>
        <v>3034</v>
      </c>
      <c r="U84" s="246">
        <v>0.2</v>
      </c>
      <c r="V84" s="245">
        <v>90</v>
      </c>
      <c r="W84" s="245">
        <v>381</v>
      </c>
      <c r="X84" s="245">
        <v>401</v>
      </c>
      <c r="Y84" s="246">
        <v>30</v>
      </c>
      <c r="Z84" s="246">
        <v>13</v>
      </c>
      <c r="AA84" s="246">
        <f>Z84/Y84*100</f>
        <v>43.333333333333336</v>
      </c>
      <c r="AB84" s="246">
        <v>4.5999999999999996</v>
      </c>
      <c r="AC84" s="246">
        <f>AB84/Y84*100</f>
        <v>15.333333333333332</v>
      </c>
      <c r="AD84" s="246">
        <f>Y84-Z84-AB84</f>
        <v>12.4</v>
      </c>
      <c r="AE84" s="246">
        <f>(Y84/30*1000)/N84</f>
        <v>3.6363636363636362</v>
      </c>
      <c r="AF84" s="246" t="s">
        <v>1669</v>
      </c>
      <c r="AG84" s="246" t="s">
        <v>294</v>
      </c>
      <c r="AH84" s="246" t="s">
        <v>309</v>
      </c>
      <c r="AI84" s="246">
        <v>14.17</v>
      </c>
      <c r="AJ84" s="246">
        <f>+Y84-DF84</f>
        <v>26.2</v>
      </c>
      <c r="AK84" s="245">
        <v>401</v>
      </c>
      <c r="AL84" s="245" t="s">
        <v>227</v>
      </c>
      <c r="AM84" s="245">
        <v>401</v>
      </c>
      <c r="AN84" s="245">
        <f>N84*AO84/100</f>
        <v>275</v>
      </c>
      <c r="AO84" s="245">
        <v>100</v>
      </c>
      <c r="AP84" s="245">
        <v>3</v>
      </c>
      <c r="AQ84" s="246" t="s">
        <v>225</v>
      </c>
      <c r="AR84" s="246"/>
      <c r="AS84" s="245">
        <v>115</v>
      </c>
      <c r="AT84" s="246" t="s">
        <v>226</v>
      </c>
      <c r="AU84" s="246" t="s">
        <v>227</v>
      </c>
      <c r="AV84" s="246" t="s">
        <v>227</v>
      </c>
      <c r="AW84" s="246" t="s">
        <v>650</v>
      </c>
      <c r="AX84" s="245">
        <v>3</v>
      </c>
      <c r="AY84" s="246">
        <v>3.9</v>
      </c>
      <c r="AZ84" s="246">
        <v>2.04</v>
      </c>
      <c r="BA84" s="245">
        <f t="shared" si="4"/>
        <v>52.307692307692307</v>
      </c>
      <c r="BB84" s="246" t="s">
        <v>228</v>
      </c>
      <c r="BC84" s="246" t="s">
        <v>635</v>
      </c>
      <c r="BD84" s="246" t="s">
        <v>226</v>
      </c>
      <c r="BE84" s="246" t="s">
        <v>636</v>
      </c>
      <c r="BF84" s="246">
        <v>9</v>
      </c>
      <c r="BG84" s="246" t="s">
        <v>171</v>
      </c>
      <c r="BH84" s="246" t="str">
        <f t="shared" si="1"/>
        <v>No</v>
      </c>
      <c r="BI84" s="246" t="s">
        <v>651</v>
      </c>
      <c r="BJ84" s="246" t="s">
        <v>652</v>
      </c>
      <c r="BK84" s="245"/>
      <c r="BL84" s="246" t="s">
        <v>637</v>
      </c>
      <c r="BM84" s="246" t="s">
        <v>495</v>
      </c>
      <c r="BN84" s="246" t="s">
        <v>302</v>
      </c>
      <c r="BO84" s="246" t="str">
        <f t="shared" si="0"/>
        <v>No</v>
      </c>
      <c r="BP84" s="246" t="s">
        <v>638</v>
      </c>
      <c r="BQ84" s="246" t="s">
        <v>237</v>
      </c>
      <c r="BR84" s="246" t="s">
        <v>237</v>
      </c>
      <c r="BS84" s="246" t="s">
        <v>639</v>
      </c>
      <c r="BT84" s="243">
        <v>40277</v>
      </c>
      <c r="BU84" s="243">
        <v>40277</v>
      </c>
      <c r="BV84" s="245">
        <f t="shared" si="3"/>
        <v>2010</v>
      </c>
      <c r="BW84" s="245">
        <v>14</v>
      </c>
      <c r="BX84" s="245"/>
      <c r="BY84" s="245">
        <f t="shared" si="5"/>
        <v>2010</v>
      </c>
      <c r="BZ84" s="245">
        <f t="shared" si="6"/>
        <v>2024</v>
      </c>
      <c r="CA84" s="245">
        <f t="shared" si="2"/>
        <v>12</v>
      </c>
      <c r="CB84" s="245"/>
      <c r="CC84" s="245"/>
      <c r="CD84" s="246"/>
      <c r="CE84" s="246" t="s">
        <v>641</v>
      </c>
      <c r="CF84" s="246" t="s">
        <v>1335</v>
      </c>
      <c r="CG84" s="245">
        <v>40000</v>
      </c>
      <c r="CH84" s="245">
        <v>3000</v>
      </c>
      <c r="CI84" s="245">
        <v>1500</v>
      </c>
      <c r="CJ84" s="246" t="s">
        <v>225</v>
      </c>
      <c r="CK84" s="246" t="s">
        <v>242</v>
      </c>
      <c r="CL84" s="246" t="s">
        <v>217</v>
      </c>
      <c r="CM84" s="246" t="s">
        <v>225</v>
      </c>
      <c r="CN84" s="246" t="s">
        <v>249</v>
      </c>
      <c r="CO84" s="246" t="s">
        <v>477</v>
      </c>
      <c r="CP84" s="246" t="s">
        <v>237</v>
      </c>
      <c r="CQ84" s="246" t="s">
        <v>249</v>
      </c>
      <c r="CR84" s="246" t="s">
        <v>217</v>
      </c>
      <c r="CS84" s="246" t="s">
        <v>501</v>
      </c>
      <c r="CT84" s="246" t="s">
        <v>246</v>
      </c>
      <c r="CU84" s="246" t="s">
        <v>321</v>
      </c>
      <c r="CV84" s="245" t="s">
        <v>227</v>
      </c>
      <c r="CW84" s="245">
        <v>1000</v>
      </c>
      <c r="CX84" s="246"/>
      <c r="CY84" s="246"/>
      <c r="CZ84" s="246"/>
      <c r="DA84" s="246"/>
      <c r="DB84" s="246"/>
      <c r="DC84" s="246"/>
      <c r="DD84" s="246"/>
      <c r="DE84" s="246"/>
      <c r="DF84" s="246">
        <f>+DG84+DJ84</f>
        <v>3.8</v>
      </c>
      <c r="DG84" s="246">
        <v>2.6</v>
      </c>
      <c r="DH84" s="246">
        <f>100*DG84/Z84</f>
        <v>20</v>
      </c>
      <c r="DI84" s="246" t="s">
        <v>249</v>
      </c>
      <c r="DJ84" s="246">
        <v>1.2</v>
      </c>
      <c r="DK84" s="246">
        <f>IF(AB84&gt;0,100*DJ84/AB84,"")</f>
        <v>26.086956521739133</v>
      </c>
      <c r="DL84" s="246" t="s">
        <v>227</v>
      </c>
      <c r="DM84" s="246" t="s">
        <v>305</v>
      </c>
      <c r="DN84" s="245">
        <v>0</v>
      </c>
      <c r="DO84" s="245"/>
      <c r="DP84" s="245">
        <v>0</v>
      </c>
    </row>
    <row r="85" spans="1:120" s="223" customFormat="1" ht="58.5" customHeight="1">
      <c r="A85" s="353"/>
      <c r="B85" s="239" t="s">
        <v>167</v>
      </c>
      <c r="C85" s="35" t="s">
        <v>260</v>
      </c>
      <c r="D85" s="248" t="s">
        <v>217</v>
      </c>
      <c r="E85" s="250" t="s">
        <v>276</v>
      </c>
      <c r="F85" s="249" t="s">
        <v>648</v>
      </c>
      <c r="G85" s="252">
        <v>38628</v>
      </c>
      <c r="H85" s="131">
        <v>38709</v>
      </c>
      <c r="I85" s="250" t="s">
        <v>649</v>
      </c>
      <c r="J85" s="250" t="s">
        <v>1349</v>
      </c>
      <c r="K85" s="250" t="s">
        <v>242</v>
      </c>
      <c r="L85" s="250" t="s">
        <v>242</v>
      </c>
      <c r="M85" s="251" t="s">
        <v>227</v>
      </c>
      <c r="N85" s="126">
        <v>268</v>
      </c>
      <c r="O85" s="126">
        <v>2929</v>
      </c>
      <c r="P85" s="126">
        <v>3197</v>
      </c>
      <c r="Q85" s="126">
        <v>283</v>
      </c>
      <c r="R85" s="146">
        <v>2607</v>
      </c>
      <c r="S85" s="126" t="s">
        <v>1471</v>
      </c>
      <c r="T85" s="126">
        <v>2890</v>
      </c>
      <c r="U85" s="127">
        <v>0.18</v>
      </c>
      <c r="V85" s="126">
        <v>90</v>
      </c>
      <c r="W85" s="126">
        <v>824</v>
      </c>
      <c r="X85" s="126">
        <v>2299</v>
      </c>
      <c r="Y85" s="127" t="s">
        <v>1709</v>
      </c>
      <c r="Z85" s="127">
        <v>14.16</v>
      </c>
      <c r="AA85" s="127">
        <v>55</v>
      </c>
      <c r="AB85" s="127">
        <v>5.0199999999999996</v>
      </c>
      <c r="AC85" s="127">
        <v>19.5</v>
      </c>
      <c r="AD85" s="127">
        <v>6.57</v>
      </c>
      <c r="AE85" s="127" t="s">
        <v>1672</v>
      </c>
      <c r="AF85" s="127" t="s">
        <v>1710</v>
      </c>
      <c r="AG85" s="127" t="s">
        <v>1710</v>
      </c>
      <c r="AH85" s="127" t="s">
        <v>309</v>
      </c>
      <c r="AI85" s="127">
        <v>25.75</v>
      </c>
      <c r="AJ85" s="127">
        <v>25.75</v>
      </c>
      <c r="AK85" s="126">
        <v>397</v>
      </c>
      <c r="AL85" s="126">
        <v>229</v>
      </c>
      <c r="AM85" s="126">
        <v>626</v>
      </c>
      <c r="AN85" s="126">
        <v>283</v>
      </c>
      <c r="AO85" s="126">
        <v>100</v>
      </c>
      <c r="AP85" s="126">
        <v>4</v>
      </c>
      <c r="AQ85" s="127" t="s">
        <v>225</v>
      </c>
      <c r="AR85" s="127" t="s">
        <v>1711</v>
      </c>
      <c r="AS85" s="126">
        <v>703</v>
      </c>
      <c r="AT85" s="127" t="s">
        <v>292</v>
      </c>
      <c r="AU85" s="127" t="s">
        <v>292</v>
      </c>
      <c r="AV85" s="127" t="s">
        <v>292</v>
      </c>
      <c r="AW85" s="127" t="s">
        <v>1712</v>
      </c>
      <c r="AX85" s="126">
        <v>3</v>
      </c>
      <c r="AY85" s="127">
        <v>3.5</v>
      </c>
      <c r="AZ85" s="127">
        <v>2.5</v>
      </c>
      <c r="BA85" s="126">
        <f t="shared" si="4"/>
        <v>71.428571428571431</v>
      </c>
      <c r="BB85" s="127" t="s">
        <v>228</v>
      </c>
      <c r="BC85" s="127" t="s">
        <v>635</v>
      </c>
      <c r="BD85" s="127" t="s">
        <v>226</v>
      </c>
      <c r="BE85" s="127" t="s">
        <v>636</v>
      </c>
      <c r="BF85" s="127">
        <v>9</v>
      </c>
      <c r="BG85" s="127" t="s">
        <v>171</v>
      </c>
      <c r="BH85" s="127" t="str">
        <f t="shared" si="1"/>
        <v>No</v>
      </c>
      <c r="BI85" s="127" t="s">
        <v>651</v>
      </c>
      <c r="BJ85" s="127" t="s">
        <v>652</v>
      </c>
      <c r="BK85" s="126"/>
      <c r="BL85" s="127" t="s">
        <v>637</v>
      </c>
      <c r="BM85" s="127" t="s">
        <v>495</v>
      </c>
      <c r="BN85" s="127" t="s">
        <v>302</v>
      </c>
      <c r="BO85" s="127" t="str">
        <f t="shared" si="0"/>
        <v>No</v>
      </c>
      <c r="BP85" s="127" t="s">
        <v>638</v>
      </c>
      <c r="BQ85" s="127" t="s">
        <v>237</v>
      </c>
      <c r="BR85" s="127" t="s">
        <v>237</v>
      </c>
      <c r="BS85" s="127" t="s">
        <v>639</v>
      </c>
      <c r="BT85" s="131">
        <v>40277</v>
      </c>
      <c r="BU85" s="131">
        <v>40277</v>
      </c>
      <c r="BV85" s="126">
        <f t="shared" si="3"/>
        <v>2010</v>
      </c>
      <c r="BW85" s="126">
        <v>14</v>
      </c>
      <c r="BX85" s="126"/>
      <c r="BY85" s="126">
        <f t="shared" si="5"/>
        <v>2010</v>
      </c>
      <c r="BZ85" s="126">
        <f t="shared" si="6"/>
        <v>2024</v>
      </c>
      <c r="CA85" s="126">
        <f>IF(BZ85&gt;2012,BZ85-2012,0)</f>
        <v>12</v>
      </c>
      <c r="CB85" s="126">
        <v>10</v>
      </c>
      <c r="CC85" s="126" t="s">
        <v>227</v>
      </c>
      <c r="CD85" s="127"/>
      <c r="CE85" s="127" t="s">
        <v>641</v>
      </c>
      <c r="CF85" s="127" t="s">
        <v>1335</v>
      </c>
      <c r="CG85" s="126">
        <v>30000</v>
      </c>
      <c r="CH85" s="126">
        <v>10000</v>
      </c>
      <c r="CI85" s="126">
        <v>4465</v>
      </c>
      <c r="CJ85" s="127" t="s">
        <v>225</v>
      </c>
      <c r="CK85" s="127" t="s">
        <v>242</v>
      </c>
      <c r="CL85" s="127" t="s">
        <v>217</v>
      </c>
      <c r="CM85" s="127" t="s">
        <v>225</v>
      </c>
      <c r="CN85" s="127" t="s">
        <v>1341</v>
      </c>
      <c r="CO85" s="127" t="s">
        <v>1341</v>
      </c>
      <c r="CP85" s="127" t="s">
        <v>1342</v>
      </c>
      <c r="CQ85" s="127" t="s">
        <v>249</v>
      </c>
      <c r="CR85" s="127" t="s">
        <v>217</v>
      </c>
      <c r="CS85" s="127" t="s">
        <v>1343</v>
      </c>
      <c r="CT85" s="127" t="s">
        <v>1344</v>
      </c>
      <c r="CU85" s="127" t="s">
        <v>321</v>
      </c>
      <c r="CV85" s="126" t="s">
        <v>227</v>
      </c>
      <c r="CW85" s="126">
        <v>1000</v>
      </c>
      <c r="CX85" s="127" t="s">
        <v>1345</v>
      </c>
      <c r="CY85" s="127"/>
      <c r="CZ85" s="127"/>
      <c r="DA85" s="127"/>
      <c r="DB85" s="127" t="s">
        <v>1713</v>
      </c>
      <c r="DC85" s="127" t="s">
        <v>248</v>
      </c>
      <c r="DD85" s="127" t="s">
        <v>1714</v>
      </c>
      <c r="DE85" s="127" t="s">
        <v>248</v>
      </c>
      <c r="DF85" s="127">
        <v>0</v>
      </c>
      <c r="DG85" s="127">
        <v>0</v>
      </c>
      <c r="DH85" s="127">
        <v>0</v>
      </c>
      <c r="DI85" s="127" t="s">
        <v>249</v>
      </c>
      <c r="DJ85" s="127">
        <v>0</v>
      </c>
      <c r="DK85" s="127">
        <v>0</v>
      </c>
      <c r="DL85" s="127" t="s">
        <v>227</v>
      </c>
      <c r="DM85" s="127" t="s">
        <v>1715</v>
      </c>
      <c r="DN85" s="126">
        <v>0</v>
      </c>
      <c r="DO85" s="126">
        <v>0</v>
      </c>
      <c r="DP85" s="126">
        <v>0</v>
      </c>
    </row>
    <row r="86" spans="1:120" s="222" customFormat="1" ht="51" customHeight="1">
      <c r="A86" s="350" t="s">
        <v>173</v>
      </c>
      <c r="B86" s="239" t="s">
        <v>167</v>
      </c>
      <c r="C86" s="171" t="s">
        <v>216</v>
      </c>
      <c r="D86" s="240" t="s">
        <v>217</v>
      </c>
      <c r="E86" s="239" t="s">
        <v>276</v>
      </c>
      <c r="F86" s="241">
        <v>78</v>
      </c>
      <c r="G86" s="242">
        <v>38628</v>
      </c>
      <c r="H86" s="243">
        <v>38664</v>
      </c>
      <c r="I86" s="239" t="s">
        <v>653</v>
      </c>
      <c r="J86" s="239" t="s">
        <v>292</v>
      </c>
      <c r="K86" s="239"/>
      <c r="L86" s="239"/>
      <c r="M86" s="244" t="s">
        <v>654</v>
      </c>
      <c r="N86" s="245">
        <v>2830</v>
      </c>
      <c r="O86" s="245">
        <v>5361</v>
      </c>
      <c r="P86" s="245">
        <v>8193</v>
      </c>
      <c r="Q86" s="245">
        <v>2829</v>
      </c>
      <c r="R86" s="245">
        <v>7405</v>
      </c>
      <c r="S86" s="245" t="s">
        <v>223</v>
      </c>
      <c r="T86" s="245">
        <f>Q86+R86</f>
        <v>10234</v>
      </c>
      <c r="U86" s="246">
        <v>0.2</v>
      </c>
      <c r="V86" s="245">
        <v>264.99700000000001</v>
      </c>
      <c r="W86" s="245">
        <v>588</v>
      </c>
      <c r="X86" s="245">
        <v>688</v>
      </c>
      <c r="Y86" s="246">
        <v>32</v>
      </c>
      <c r="Z86" s="246">
        <v>20</v>
      </c>
      <c r="AA86" s="246">
        <f>Z86/Y86*100</f>
        <v>62.5</v>
      </c>
      <c r="AB86" s="246">
        <v>5</v>
      </c>
      <c r="AC86" s="246">
        <f>AB86/Y86*100</f>
        <v>15.625</v>
      </c>
      <c r="AD86" s="246">
        <f>Y86-Z86-AB86</f>
        <v>7</v>
      </c>
      <c r="AE86" s="246">
        <f>(Y86/30*1000)/N86</f>
        <v>0.37691401648998824</v>
      </c>
      <c r="AF86" s="246" t="s">
        <v>1669</v>
      </c>
      <c r="AG86" s="246" t="s">
        <v>294</v>
      </c>
      <c r="AH86" s="246" t="s">
        <v>309</v>
      </c>
      <c r="AI86" s="246">
        <v>27.56</v>
      </c>
      <c r="AJ86" s="246">
        <f>+Y86-DF86</f>
        <v>25.5</v>
      </c>
      <c r="AK86" s="245">
        <v>654</v>
      </c>
      <c r="AL86" s="245" t="s">
        <v>227</v>
      </c>
      <c r="AM86" s="245">
        <v>654</v>
      </c>
      <c r="AN86" s="245">
        <f>N86*AO86/100</f>
        <v>2690.145348837209</v>
      </c>
      <c r="AO86" s="245">
        <v>95.058139534883722</v>
      </c>
      <c r="AP86" s="245">
        <v>4</v>
      </c>
      <c r="AQ86" s="246" t="s">
        <v>217</v>
      </c>
      <c r="AR86" s="246" t="s">
        <v>411</v>
      </c>
      <c r="AS86" s="245">
        <v>654</v>
      </c>
      <c r="AT86" s="246" t="s">
        <v>226</v>
      </c>
      <c r="AU86" s="246" t="s">
        <v>292</v>
      </c>
      <c r="AV86" s="246" t="s">
        <v>292</v>
      </c>
      <c r="AW86" s="246" t="s">
        <v>655</v>
      </c>
      <c r="AX86" s="245">
        <v>4</v>
      </c>
      <c r="AY86" s="246" t="s">
        <v>227</v>
      </c>
      <c r="AZ86" s="246" t="s">
        <v>227</v>
      </c>
      <c r="BA86" s="245" t="str">
        <f t="shared" si="4"/>
        <v/>
      </c>
      <c r="BB86" s="246" t="s">
        <v>228</v>
      </c>
      <c r="BC86" s="246" t="s">
        <v>656</v>
      </c>
      <c r="BD86" s="246" t="s">
        <v>226</v>
      </c>
      <c r="BE86" s="246" t="s">
        <v>657</v>
      </c>
      <c r="BF86" s="246">
        <v>8</v>
      </c>
      <c r="BG86" s="246" t="s">
        <v>173</v>
      </c>
      <c r="BH86" s="246" t="str">
        <f t="shared" si="1"/>
        <v>Si</v>
      </c>
      <c r="BI86" s="246" t="s">
        <v>658</v>
      </c>
      <c r="BJ86" s="246" t="s">
        <v>659</v>
      </c>
      <c r="BK86" s="245"/>
      <c r="BL86" s="246" t="s">
        <v>10</v>
      </c>
      <c r="BM86" s="246" t="s">
        <v>234</v>
      </c>
      <c r="BN86" s="246" t="s">
        <v>302</v>
      </c>
      <c r="BO86" s="246" t="s">
        <v>226</v>
      </c>
      <c r="BP86" s="246" t="s">
        <v>660</v>
      </c>
      <c r="BQ86" s="246" t="s">
        <v>237</v>
      </c>
      <c r="BR86" s="246" t="s">
        <v>237</v>
      </c>
      <c r="BS86" s="246" t="s">
        <v>661</v>
      </c>
      <c r="BT86" s="243">
        <v>36801</v>
      </c>
      <c r="BU86" s="243">
        <v>41180</v>
      </c>
      <c r="BV86" s="245">
        <f t="shared" si="3"/>
        <v>2012</v>
      </c>
      <c r="BW86" s="245">
        <f>8/12</f>
        <v>0.66666666666666663</v>
      </c>
      <c r="BX86" s="245">
        <v>0</v>
      </c>
      <c r="BY86" s="245">
        <f t="shared" si="5"/>
        <v>2012</v>
      </c>
      <c r="BZ86" s="245">
        <f t="shared" si="6"/>
        <v>2012.6666666666667</v>
      </c>
      <c r="CA86" s="245">
        <f t="shared" si="2"/>
        <v>0.66666666666674246</v>
      </c>
      <c r="CB86" s="245">
        <v>0</v>
      </c>
      <c r="CC86" s="245">
        <v>0</v>
      </c>
      <c r="CD86" s="246" t="s">
        <v>662</v>
      </c>
      <c r="CE86" s="246"/>
      <c r="CF86" s="246" t="s">
        <v>1335</v>
      </c>
      <c r="CG86" s="245">
        <v>20027</v>
      </c>
      <c r="CH86" s="245">
        <v>10000</v>
      </c>
      <c r="CI86" s="245">
        <v>3077</v>
      </c>
      <c r="CJ86" s="246" t="s">
        <v>217</v>
      </c>
      <c r="CK86" s="246" t="s">
        <v>217</v>
      </c>
      <c r="CL86" s="246" t="s">
        <v>217</v>
      </c>
      <c r="CM86" s="246" t="s">
        <v>217</v>
      </c>
      <c r="CN86" s="246" t="s">
        <v>302</v>
      </c>
      <c r="CO86" s="246" t="s">
        <v>244</v>
      </c>
      <c r="CP86" s="246" t="s">
        <v>237</v>
      </c>
      <c r="CQ86" s="246" t="s">
        <v>249</v>
      </c>
      <c r="CR86" s="246" t="s">
        <v>217</v>
      </c>
      <c r="CS86" s="246" t="s">
        <v>244</v>
      </c>
      <c r="CT86" s="246" t="s">
        <v>246</v>
      </c>
      <c r="CU86" s="246" t="s">
        <v>321</v>
      </c>
      <c r="CV86" s="245">
        <v>500</v>
      </c>
      <c r="CW86" s="245">
        <v>100</v>
      </c>
      <c r="CX86" s="246"/>
      <c r="CY86" s="246"/>
      <c r="CZ86" s="246"/>
      <c r="DA86" s="246"/>
      <c r="DB86" s="246" t="s">
        <v>663</v>
      </c>
      <c r="DC86" s="246" t="s">
        <v>664</v>
      </c>
      <c r="DD86" s="246" t="s">
        <v>665</v>
      </c>
      <c r="DE86" s="246" t="s">
        <v>248</v>
      </c>
      <c r="DF86" s="246">
        <f>+DG86+DJ86</f>
        <v>6.5</v>
      </c>
      <c r="DG86" s="246">
        <v>3</v>
      </c>
      <c r="DH86" s="246">
        <f>100*DG86/Z86</f>
        <v>15</v>
      </c>
      <c r="DI86" s="246" t="s">
        <v>249</v>
      </c>
      <c r="DJ86" s="246">
        <v>3.5</v>
      </c>
      <c r="DK86" s="246">
        <f>IF(AB86&gt;0,100*DJ86/AB86,"")</f>
        <v>70</v>
      </c>
      <c r="DL86" s="246" t="s">
        <v>594</v>
      </c>
      <c r="DM86" s="246" t="s">
        <v>666</v>
      </c>
      <c r="DN86" s="245">
        <v>4</v>
      </c>
      <c r="DO86" s="245">
        <v>4</v>
      </c>
      <c r="DP86" s="245">
        <v>100</v>
      </c>
    </row>
    <row r="87" spans="1:120" s="223" customFormat="1" ht="58.5" customHeight="1">
      <c r="A87" s="351"/>
      <c r="B87" s="239" t="s">
        <v>167</v>
      </c>
      <c r="C87" s="35" t="s">
        <v>260</v>
      </c>
      <c r="D87" s="248" t="s">
        <v>217</v>
      </c>
      <c r="E87" s="250" t="s">
        <v>276</v>
      </c>
      <c r="F87" s="249">
        <v>78</v>
      </c>
      <c r="G87" s="252">
        <v>38628</v>
      </c>
      <c r="H87" s="131">
        <v>38664</v>
      </c>
      <c r="I87" s="250" t="s">
        <v>653</v>
      </c>
      <c r="J87" s="250" t="s">
        <v>1828</v>
      </c>
      <c r="K87" s="250" t="s">
        <v>242</v>
      </c>
      <c r="L87" s="250" t="s">
        <v>242</v>
      </c>
      <c r="M87" s="251" t="s">
        <v>654</v>
      </c>
      <c r="N87" s="126">
        <v>2885</v>
      </c>
      <c r="O87" s="126">
        <v>5306</v>
      </c>
      <c r="P87" s="126">
        <v>8191</v>
      </c>
      <c r="Q87" s="126">
        <v>3388</v>
      </c>
      <c r="R87" s="146">
        <v>5231</v>
      </c>
      <c r="S87" s="126" t="s">
        <v>1733</v>
      </c>
      <c r="T87" s="126">
        <f>+Q87+R87</f>
        <v>8619</v>
      </c>
      <c r="U87" s="127" t="s">
        <v>1131</v>
      </c>
      <c r="V87" s="126">
        <v>265</v>
      </c>
      <c r="W87" s="126">
        <v>844</v>
      </c>
      <c r="X87" s="126">
        <v>979</v>
      </c>
      <c r="Y87" s="127" t="s">
        <v>1716</v>
      </c>
      <c r="Z87" s="127">
        <v>15.4</v>
      </c>
      <c r="AA87" s="127" t="s">
        <v>1717</v>
      </c>
      <c r="AB87" s="127">
        <v>3.1</v>
      </c>
      <c r="AC87" s="127">
        <v>11</v>
      </c>
      <c r="AD87" s="127">
        <v>9.76</v>
      </c>
      <c r="AE87" s="127" t="s">
        <v>1672</v>
      </c>
      <c r="AF87" s="127" t="s">
        <v>1506</v>
      </c>
      <c r="AG87" s="223" t="s">
        <v>1825</v>
      </c>
      <c r="AH87" s="127" t="s">
        <v>309</v>
      </c>
      <c r="AI87" s="127">
        <v>28.26</v>
      </c>
      <c r="AJ87" s="127">
        <v>20.260000000000002</v>
      </c>
      <c r="AK87" s="126">
        <v>979</v>
      </c>
      <c r="AL87" s="126">
        <v>34</v>
      </c>
      <c r="AM87" s="126">
        <f>+AK87+AL87</f>
        <v>1013</v>
      </c>
      <c r="AN87" s="126">
        <v>3388</v>
      </c>
      <c r="AO87" s="126">
        <v>100</v>
      </c>
      <c r="AP87" s="126">
        <v>4</v>
      </c>
      <c r="AQ87" s="127" t="s">
        <v>217</v>
      </c>
      <c r="AR87" s="127" t="s">
        <v>1718</v>
      </c>
      <c r="AS87" s="126">
        <v>974</v>
      </c>
      <c r="AT87" s="127" t="s">
        <v>226</v>
      </c>
      <c r="AU87" s="127" t="s">
        <v>226</v>
      </c>
      <c r="AV87" s="127" t="s">
        <v>226</v>
      </c>
      <c r="AW87" s="127" t="s">
        <v>1719</v>
      </c>
      <c r="AX87" s="126">
        <v>4</v>
      </c>
      <c r="AY87" s="127">
        <v>15</v>
      </c>
      <c r="AZ87" s="127" t="s">
        <v>1350</v>
      </c>
      <c r="BA87" s="126">
        <v>82.06</v>
      </c>
      <c r="BB87" s="127" t="s">
        <v>228</v>
      </c>
      <c r="BC87" s="127" t="s">
        <v>656</v>
      </c>
      <c r="BD87" s="127" t="s">
        <v>226</v>
      </c>
      <c r="BE87" s="127" t="s">
        <v>657</v>
      </c>
      <c r="BF87" s="127">
        <v>8</v>
      </c>
      <c r="BG87" s="127" t="s">
        <v>173</v>
      </c>
      <c r="BH87" s="127" t="str">
        <f t="shared" si="1"/>
        <v>No</v>
      </c>
      <c r="BI87" s="127" t="s">
        <v>658</v>
      </c>
      <c r="BJ87" s="127" t="s">
        <v>659</v>
      </c>
      <c r="BK87" s="126"/>
      <c r="BL87" s="127" t="s">
        <v>10</v>
      </c>
      <c r="BM87" s="127" t="s">
        <v>234</v>
      </c>
      <c r="BN87" s="127" t="s">
        <v>302</v>
      </c>
      <c r="BO87" s="127" t="s">
        <v>226</v>
      </c>
      <c r="BP87" s="127" t="s">
        <v>660</v>
      </c>
      <c r="BQ87" s="127" t="s">
        <v>237</v>
      </c>
      <c r="BR87" s="127" t="s">
        <v>237</v>
      </c>
      <c r="BS87" s="127" t="s">
        <v>661</v>
      </c>
      <c r="BT87" s="131">
        <v>36801</v>
      </c>
      <c r="BU87" s="131" t="s">
        <v>1351</v>
      </c>
      <c r="BV87" s="126">
        <v>2014</v>
      </c>
      <c r="BW87" s="126">
        <v>10</v>
      </c>
      <c r="BX87" s="126">
        <v>0</v>
      </c>
      <c r="BY87" s="126">
        <f t="shared" si="5"/>
        <v>2014</v>
      </c>
      <c r="BZ87" s="126">
        <f t="shared" si="6"/>
        <v>2024</v>
      </c>
      <c r="CA87" s="126">
        <v>10</v>
      </c>
      <c r="CB87" s="126">
        <v>10</v>
      </c>
      <c r="CC87" s="126" t="s">
        <v>1352</v>
      </c>
      <c r="CD87" s="127" t="s">
        <v>662</v>
      </c>
      <c r="CE87" s="127"/>
      <c r="CF87" s="127" t="s">
        <v>1353</v>
      </c>
      <c r="CG87" s="126">
        <v>10806</v>
      </c>
      <c r="CH87" s="126"/>
      <c r="CI87" s="126">
        <v>3077</v>
      </c>
      <c r="CJ87" s="127" t="s">
        <v>1354</v>
      </c>
      <c r="CK87" s="127" t="s">
        <v>1354</v>
      </c>
      <c r="CL87" s="127" t="s">
        <v>217</v>
      </c>
      <c r="CM87" s="127" t="s">
        <v>217</v>
      </c>
      <c r="CN87" s="127" t="s">
        <v>1355</v>
      </c>
      <c r="CO87" s="127" t="s">
        <v>1355</v>
      </c>
      <c r="CP87" s="127" t="s">
        <v>237</v>
      </c>
      <c r="CQ87" s="127" t="s">
        <v>249</v>
      </c>
      <c r="CR87" s="127" t="s">
        <v>1356</v>
      </c>
      <c r="CS87" s="127" t="s">
        <v>244</v>
      </c>
      <c r="CT87" s="127" t="s">
        <v>1357</v>
      </c>
      <c r="CU87" s="127" t="s">
        <v>321</v>
      </c>
      <c r="CV87" s="126">
        <v>500</v>
      </c>
      <c r="CW87" s="126">
        <v>100</v>
      </c>
      <c r="CX87" s="127" t="s">
        <v>1358</v>
      </c>
      <c r="CY87" s="127" t="s">
        <v>242</v>
      </c>
      <c r="CZ87" s="127" t="s">
        <v>242</v>
      </c>
      <c r="DA87" s="127" t="s">
        <v>242</v>
      </c>
      <c r="DB87" s="127" t="s">
        <v>1359</v>
      </c>
      <c r="DC87" s="127" t="s">
        <v>1360</v>
      </c>
      <c r="DD87" s="127" t="s">
        <v>1361</v>
      </c>
      <c r="DE87" s="127" t="s">
        <v>1362</v>
      </c>
      <c r="DF87" s="127">
        <v>8</v>
      </c>
      <c r="DG87" s="127">
        <v>4</v>
      </c>
      <c r="DH87" s="127">
        <v>25.97</v>
      </c>
      <c r="DI87" s="127" t="s">
        <v>1363</v>
      </c>
      <c r="DJ87" s="127">
        <v>4</v>
      </c>
      <c r="DK87" s="127">
        <v>40.98</v>
      </c>
      <c r="DL87" s="127" t="s">
        <v>1662</v>
      </c>
      <c r="DM87" s="127" t="s">
        <v>1364</v>
      </c>
      <c r="DN87" s="126">
        <v>0</v>
      </c>
      <c r="DO87" s="126">
        <v>2</v>
      </c>
      <c r="DP87" s="126">
        <v>0</v>
      </c>
    </row>
    <row r="88" spans="1:120" s="222" customFormat="1" ht="96" customHeight="1">
      <c r="A88" s="350" t="s">
        <v>174</v>
      </c>
      <c r="B88" s="239" t="s">
        <v>167</v>
      </c>
      <c r="C88" s="171" t="s">
        <v>216</v>
      </c>
      <c r="D88" s="240" t="s">
        <v>217</v>
      </c>
      <c r="E88" s="239" t="s">
        <v>276</v>
      </c>
      <c r="F88" s="241">
        <v>77</v>
      </c>
      <c r="G88" s="242">
        <v>38625</v>
      </c>
      <c r="H88" s="243">
        <v>38693</v>
      </c>
      <c r="I88" s="239" t="s">
        <v>667</v>
      </c>
      <c r="J88" s="239" t="s">
        <v>292</v>
      </c>
      <c r="K88" s="239"/>
      <c r="L88" s="239"/>
      <c r="M88" s="244" t="s">
        <v>668</v>
      </c>
      <c r="N88" s="245">
        <v>3927</v>
      </c>
      <c r="O88" s="245">
        <v>8442</v>
      </c>
      <c r="P88" s="245">
        <f>SUM(N88:O88)</f>
        <v>12369</v>
      </c>
      <c r="Q88" s="245">
        <v>2710</v>
      </c>
      <c r="R88" s="245">
        <v>7602</v>
      </c>
      <c r="S88" s="245" t="s">
        <v>326</v>
      </c>
      <c r="T88" s="245">
        <f>Q88+R88</f>
        <v>10312</v>
      </c>
      <c r="U88" s="246">
        <v>2.8</v>
      </c>
      <c r="V88" s="245">
        <v>155</v>
      </c>
      <c r="W88" s="245">
        <v>1332</v>
      </c>
      <c r="X88" s="245">
        <v>1480</v>
      </c>
      <c r="Y88" s="246">
        <v>140</v>
      </c>
      <c r="Z88" s="246">
        <v>8</v>
      </c>
      <c r="AA88" s="246">
        <f>Z88/Y88*100</f>
        <v>5.7142857142857144</v>
      </c>
      <c r="AB88" s="246">
        <v>15</v>
      </c>
      <c r="AC88" s="246">
        <f>AB88/Y88*100</f>
        <v>10.714285714285714</v>
      </c>
      <c r="AD88" s="246">
        <f>Y88-Z88-AB88</f>
        <v>117</v>
      </c>
      <c r="AE88" s="246">
        <f>(Y88/30*1000)/N88</f>
        <v>1.1883541295306002</v>
      </c>
      <c r="AF88" s="246" t="s">
        <v>1720</v>
      </c>
      <c r="AG88" s="246" t="s">
        <v>669</v>
      </c>
      <c r="AH88" s="246" t="s">
        <v>309</v>
      </c>
      <c r="AI88" s="246">
        <v>78.12</v>
      </c>
      <c r="AJ88" s="246">
        <f>+Y88-DF88</f>
        <v>140</v>
      </c>
      <c r="AK88" s="245">
        <v>1242</v>
      </c>
      <c r="AL88" s="245">
        <v>188</v>
      </c>
      <c r="AM88" s="245">
        <v>1430</v>
      </c>
      <c r="AN88" s="245">
        <f>N88*AO88/100</f>
        <v>3295.495945945946</v>
      </c>
      <c r="AO88" s="245">
        <v>83.918918918918919</v>
      </c>
      <c r="AP88" s="245">
        <v>4</v>
      </c>
      <c r="AQ88" s="246" t="s">
        <v>225</v>
      </c>
      <c r="AR88" s="246" t="s">
        <v>670</v>
      </c>
      <c r="AS88" s="245">
        <v>1430</v>
      </c>
      <c r="AT88" s="246" t="s">
        <v>226</v>
      </c>
      <c r="AU88" s="246" t="s">
        <v>226</v>
      </c>
      <c r="AV88" s="246" t="s">
        <v>226</v>
      </c>
      <c r="AW88" s="246" t="s">
        <v>671</v>
      </c>
      <c r="AX88" s="245">
        <v>2</v>
      </c>
      <c r="AY88" s="246">
        <v>7.86</v>
      </c>
      <c r="AZ88" s="246">
        <v>7</v>
      </c>
      <c r="BA88" s="245">
        <f>IF(AND(ISNUMBER(AY88),AY88&gt;0),100*AZ88/AY88,"")</f>
        <v>89.05852417302799</v>
      </c>
      <c r="BB88" s="246" t="s">
        <v>228</v>
      </c>
      <c r="BC88" s="246" t="s">
        <v>229</v>
      </c>
      <c r="BD88" s="246" t="s">
        <v>226</v>
      </c>
      <c r="BE88" s="246" t="s">
        <v>230</v>
      </c>
      <c r="BF88" s="246">
        <v>93</v>
      </c>
      <c r="BG88" s="246" t="s">
        <v>231</v>
      </c>
      <c r="BH88" s="246" t="str">
        <f t="shared" si="1"/>
        <v>No</v>
      </c>
      <c r="BI88" s="246" t="s">
        <v>232</v>
      </c>
      <c r="BJ88" s="246" t="s">
        <v>233</v>
      </c>
      <c r="BK88" s="245"/>
      <c r="BL88" s="246" t="s">
        <v>139</v>
      </c>
      <c r="BM88" s="246" t="s">
        <v>234</v>
      </c>
      <c r="BN88" s="246" t="s">
        <v>235</v>
      </c>
      <c r="BO88" s="246" t="str">
        <f t="shared" ref="BO88:BO93" si="7">IF(BN88="rural","Si","No")</f>
        <v>Si</v>
      </c>
      <c r="BP88" s="246" t="s">
        <v>236</v>
      </c>
      <c r="BQ88" s="246" t="s">
        <v>237</v>
      </c>
      <c r="BR88" s="246" t="s">
        <v>237</v>
      </c>
      <c r="BS88" s="246" t="s">
        <v>238</v>
      </c>
      <c r="BT88" s="247" t="s">
        <v>239</v>
      </c>
      <c r="BU88" s="247" t="str">
        <f>+BT88</f>
        <v>03/07/2002
2006</v>
      </c>
      <c r="BV88" s="245">
        <v>2006</v>
      </c>
      <c r="BW88" s="245">
        <v>7</v>
      </c>
      <c r="BX88" s="245"/>
      <c r="BY88" s="245">
        <f t="shared" si="5"/>
        <v>2006</v>
      </c>
      <c r="BZ88" s="245">
        <f t="shared" si="6"/>
        <v>2013</v>
      </c>
      <c r="CA88" s="245">
        <f t="shared" ref="CA88:CA93" si="8">IF(BZ88&gt;2012,BZ88-2012,0)</f>
        <v>1</v>
      </c>
      <c r="CB88" s="245"/>
      <c r="CC88" s="245"/>
      <c r="CD88" s="246"/>
      <c r="CE88" s="246" t="s">
        <v>240</v>
      </c>
      <c r="CF88" s="246" t="s">
        <v>241</v>
      </c>
      <c r="CG88" s="245">
        <v>480000</v>
      </c>
      <c r="CH88" s="245">
        <v>270000</v>
      </c>
      <c r="CI88" s="245">
        <v>80000</v>
      </c>
      <c r="CJ88" s="246" t="s">
        <v>225</v>
      </c>
      <c r="CK88" s="246" t="s">
        <v>242</v>
      </c>
      <c r="CL88" s="246" t="s">
        <v>217</v>
      </c>
      <c r="CM88" s="246" t="s">
        <v>217</v>
      </c>
      <c r="CN88" s="246" t="s">
        <v>302</v>
      </c>
      <c r="CO88" s="246" t="s">
        <v>244</v>
      </c>
      <c r="CP88" s="246" t="s">
        <v>237</v>
      </c>
      <c r="CQ88" s="246" t="s">
        <v>245</v>
      </c>
      <c r="CR88" s="246" t="s">
        <v>217</v>
      </c>
      <c r="CS88" s="246" t="s">
        <v>244</v>
      </c>
      <c r="CT88" s="246" t="s">
        <v>246</v>
      </c>
      <c r="CU88" s="246" t="s">
        <v>247</v>
      </c>
      <c r="CV88" s="245">
        <v>800</v>
      </c>
      <c r="CW88" s="245">
        <v>2000</v>
      </c>
      <c r="CX88" s="246"/>
      <c r="CY88" s="246"/>
      <c r="CZ88" s="246"/>
      <c r="DA88" s="246"/>
      <c r="DB88" s="246" t="s">
        <v>423</v>
      </c>
      <c r="DC88" s="246" t="s">
        <v>248</v>
      </c>
      <c r="DD88" s="246" t="s">
        <v>672</v>
      </c>
      <c r="DE88" s="246" t="s">
        <v>390</v>
      </c>
      <c r="DF88" s="246"/>
      <c r="DG88" s="246">
        <v>0</v>
      </c>
      <c r="DH88" s="246">
        <f>100*DG88/Z88</f>
        <v>0</v>
      </c>
      <c r="DI88" s="246"/>
      <c r="DJ88" s="246">
        <v>32.299999999999997</v>
      </c>
      <c r="DK88" s="246">
        <f>IF(AB88&gt;0,100*DJ88/AB88,"")</f>
        <v>215.33333333333331</v>
      </c>
      <c r="DL88" s="246" t="s">
        <v>332</v>
      </c>
      <c r="DM88" s="246" t="s">
        <v>305</v>
      </c>
      <c r="DN88" s="245">
        <v>0</v>
      </c>
      <c r="DO88" s="245">
        <v>20</v>
      </c>
      <c r="DP88" s="245">
        <v>0</v>
      </c>
    </row>
    <row r="89" spans="1:120" s="223" customFormat="1" ht="100.5" customHeight="1">
      <c r="A89" s="351"/>
      <c r="B89" s="239" t="s">
        <v>167</v>
      </c>
      <c r="C89" s="35" t="s">
        <v>260</v>
      </c>
      <c r="D89" s="248" t="s">
        <v>217</v>
      </c>
      <c r="E89" s="250" t="s">
        <v>276</v>
      </c>
      <c r="F89" s="249">
        <v>77</v>
      </c>
      <c r="G89" s="252">
        <v>38625</v>
      </c>
      <c r="H89" s="131">
        <v>38693</v>
      </c>
      <c r="I89" s="250" t="s">
        <v>667</v>
      </c>
      <c r="J89" s="250" t="s">
        <v>1829</v>
      </c>
      <c r="K89" s="250" t="s">
        <v>1365</v>
      </c>
      <c r="L89" s="250" t="s">
        <v>227</v>
      </c>
      <c r="M89" s="251" t="s">
        <v>668</v>
      </c>
      <c r="N89" s="126">
        <v>4030</v>
      </c>
      <c r="O89" s="126">
        <v>8511</v>
      </c>
      <c r="P89" s="126">
        <v>12541</v>
      </c>
      <c r="Q89" s="126">
        <v>4030</v>
      </c>
      <c r="R89" s="146">
        <v>8511</v>
      </c>
      <c r="S89" s="126" t="s">
        <v>279</v>
      </c>
      <c r="T89" s="126">
        <v>12541</v>
      </c>
      <c r="U89" s="127">
        <v>0.7</v>
      </c>
      <c r="V89" s="126">
        <v>155</v>
      </c>
      <c r="W89" s="126">
        <v>3093</v>
      </c>
      <c r="X89" s="126">
        <v>3435</v>
      </c>
      <c r="Y89" s="127">
        <v>189.45</v>
      </c>
      <c r="Z89" s="127">
        <v>122</v>
      </c>
      <c r="AA89" s="127">
        <v>64.5</v>
      </c>
      <c r="AB89" s="127">
        <v>39.590000000000003</v>
      </c>
      <c r="AC89" s="127">
        <v>20.9</v>
      </c>
      <c r="AD89" s="127">
        <v>27.86</v>
      </c>
      <c r="AE89" s="127">
        <v>0.65</v>
      </c>
      <c r="AF89" s="127" t="s">
        <v>669</v>
      </c>
      <c r="AG89" s="127" t="s">
        <v>669</v>
      </c>
      <c r="AH89" s="127" t="s">
        <v>1366</v>
      </c>
      <c r="AI89" s="127">
        <v>171.95</v>
      </c>
      <c r="AJ89" s="127">
        <v>171.95</v>
      </c>
      <c r="AK89" s="126">
        <v>2100</v>
      </c>
      <c r="AL89" s="126">
        <v>1335</v>
      </c>
      <c r="AM89" s="126">
        <f>+AK89+AL89</f>
        <v>3435</v>
      </c>
      <c r="AN89" s="126">
        <v>4030</v>
      </c>
      <c r="AO89" s="126">
        <v>100</v>
      </c>
      <c r="AP89" s="126">
        <v>6</v>
      </c>
      <c r="AQ89" s="127" t="s">
        <v>225</v>
      </c>
      <c r="AR89" s="127" t="s">
        <v>1367</v>
      </c>
      <c r="AS89" s="126">
        <v>3435</v>
      </c>
      <c r="AT89" s="127" t="s">
        <v>613</v>
      </c>
      <c r="AU89" s="127" t="s">
        <v>613</v>
      </c>
      <c r="AV89" s="127" t="s">
        <v>613</v>
      </c>
      <c r="AW89" s="127" t="s">
        <v>1368</v>
      </c>
      <c r="AX89" s="126">
        <v>4</v>
      </c>
      <c r="AY89" s="127">
        <v>9.6999999999999993</v>
      </c>
      <c r="AZ89" s="127">
        <v>9.61</v>
      </c>
      <c r="BA89" s="126">
        <v>99</v>
      </c>
      <c r="BB89" s="127" t="s">
        <v>228</v>
      </c>
      <c r="BC89" s="127" t="s">
        <v>229</v>
      </c>
      <c r="BD89" s="127" t="s">
        <v>226</v>
      </c>
      <c r="BE89" s="127" t="s">
        <v>230</v>
      </c>
      <c r="BF89" s="127">
        <v>93</v>
      </c>
      <c r="BG89" s="127" t="s">
        <v>231</v>
      </c>
      <c r="BH89" s="127" t="str">
        <f t="shared" si="1"/>
        <v>No</v>
      </c>
      <c r="BI89" s="127" t="s">
        <v>232</v>
      </c>
      <c r="BJ89" s="127" t="s">
        <v>233</v>
      </c>
      <c r="BK89" s="126"/>
      <c r="BL89" s="127" t="s">
        <v>139</v>
      </c>
      <c r="BM89" s="127" t="s">
        <v>234</v>
      </c>
      <c r="BN89" s="127" t="s">
        <v>235</v>
      </c>
      <c r="BO89" s="127" t="str">
        <f t="shared" si="7"/>
        <v>Si</v>
      </c>
      <c r="BP89" s="127" t="s">
        <v>236</v>
      </c>
      <c r="BQ89" s="127" t="s">
        <v>237</v>
      </c>
      <c r="BR89" s="127" t="s">
        <v>237</v>
      </c>
      <c r="BS89" s="127" t="s">
        <v>238</v>
      </c>
      <c r="BT89" s="86" t="s">
        <v>239</v>
      </c>
      <c r="BU89" s="86" t="str">
        <f>+BT89</f>
        <v>03/07/2002
2006</v>
      </c>
      <c r="BV89" s="126">
        <v>2006</v>
      </c>
      <c r="BW89" s="126">
        <v>7</v>
      </c>
      <c r="BX89" s="126"/>
      <c r="BY89" s="126">
        <f t="shared" si="5"/>
        <v>2006</v>
      </c>
      <c r="BZ89" s="126">
        <f t="shared" si="6"/>
        <v>2013</v>
      </c>
      <c r="CA89" s="126">
        <f t="shared" si="8"/>
        <v>1</v>
      </c>
      <c r="CB89" s="126">
        <v>0</v>
      </c>
      <c r="CC89" s="126" t="s">
        <v>227</v>
      </c>
      <c r="CD89" s="127"/>
      <c r="CE89" s="127" t="s">
        <v>240</v>
      </c>
      <c r="CF89" s="127" t="s">
        <v>241</v>
      </c>
      <c r="CG89" s="126">
        <v>480000</v>
      </c>
      <c r="CH89" s="126">
        <v>270000</v>
      </c>
      <c r="CI89" s="126">
        <v>80000</v>
      </c>
      <c r="CJ89" s="127" t="s">
        <v>225</v>
      </c>
      <c r="CK89" s="127" t="s">
        <v>242</v>
      </c>
      <c r="CL89" s="127" t="s">
        <v>217</v>
      </c>
      <c r="CM89" s="127" t="s">
        <v>217</v>
      </c>
      <c r="CN89" s="127" t="s">
        <v>302</v>
      </c>
      <c r="CO89" s="127" t="s">
        <v>244</v>
      </c>
      <c r="CP89" s="127" t="s">
        <v>237</v>
      </c>
      <c r="CQ89" s="127" t="s">
        <v>245</v>
      </c>
      <c r="CR89" s="127" t="s">
        <v>217</v>
      </c>
      <c r="CS89" s="127" t="s">
        <v>244</v>
      </c>
      <c r="CT89" s="127" t="s">
        <v>246</v>
      </c>
      <c r="CU89" s="127" t="s">
        <v>247</v>
      </c>
      <c r="CV89" s="126">
        <v>800</v>
      </c>
      <c r="CW89" s="126">
        <v>2000</v>
      </c>
      <c r="CX89" s="127"/>
      <c r="CY89" s="127"/>
      <c r="CZ89" s="127"/>
      <c r="DA89" s="127"/>
      <c r="DB89" s="127" t="s">
        <v>1369</v>
      </c>
      <c r="DC89" s="127" t="s">
        <v>1370</v>
      </c>
      <c r="DD89" s="127" t="s">
        <v>1371</v>
      </c>
      <c r="DE89" s="127" t="s">
        <v>1370</v>
      </c>
      <c r="DF89" s="127">
        <v>17.5</v>
      </c>
      <c r="DG89" s="127">
        <v>0</v>
      </c>
      <c r="DH89" s="127">
        <v>0</v>
      </c>
      <c r="DI89" s="127" t="s">
        <v>289</v>
      </c>
      <c r="DJ89" s="127">
        <v>17.5</v>
      </c>
      <c r="DK89" s="127">
        <v>44.2</v>
      </c>
      <c r="DL89" s="127" t="s">
        <v>133</v>
      </c>
      <c r="DM89" s="127" t="s">
        <v>305</v>
      </c>
      <c r="DN89" s="126">
        <v>0</v>
      </c>
      <c r="DO89" s="126">
        <v>8</v>
      </c>
      <c r="DP89" s="126">
        <v>0</v>
      </c>
    </row>
    <row r="90" spans="1:120" s="222" customFormat="1" ht="51">
      <c r="A90" s="350" t="s">
        <v>175</v>
      </c>
      <c r="B90" s="239" t="s">
        <v>167</v>
      </c>
      <c r="C90" s="171" t="s">
        <v>216</v>
      </c>
      <c r="D90" s="240" t="s">
        <v>217</v>
      </c>
      <c r="E90" s="239" t="s">
        <v>276</v>
      </c>
      <c r="F90" s="241">
        <v>137</v>
      </c>
      <c r="G90" s="242">
        <v>38626</v>
      </c>
      <c r="H90" s="243">
        <v>38630</v>
      </c>
      <c r="I90" s="239" t="s">
        <v>673</v>
      </c>
      <c r="J90" s="239" t="s">
        <v>226</v>
      </c>
      <c r="K90" s="239" t="s">
        <v>674</v>
      </c>
      <c r="L90" s="239" t="s">
        <v>675</v>
      </c>
      <c r="M90" s="244" t="s">
        <v>676</v>
      </c>
      <c r="N90" s="245">
        <v>15064</v>
      </c>
      <c r="O90" s="245">
        <v>8961</v>
      </c>
      <c r="P90" s="245">
        <f>SUM(N90:O90)</f>
        <v>24025</v>
      </c>
      <c r="Q90" s="245">
        <v>11811</v>
      </c>
      <c r="R90" s="245">
        <v>11063</v>
      </c>
      <c r="S90" s="245" t="s">
        <v>279</v>
      </c>
      <c r="T90" s="245">
        <f>Q90+R90</f>
        <v>22874</v>
      </c>
      <c r="U90" s="246">
        <v>6.2</v>
      </c>
      <c r="V90" s="245">
        <v>493</v>
      </c>
      <c r="W90" s="245">
        <v>3674</v>
      </c>
      <c r="X90" s="245">
        <v>4099</v>
      </c>
      <c r="Y90" s="246">
        <v>331</v>
      </c>
      <c r="Z90" s="246">
        <v>28.9</v>
      </c>
      <c r="AA90" s="246">
        <f>Z90/Y90*100</f>
        <v>8.7311178247734134</v>
      </c>
      <c r="AB90" s="246">
        <v>7.8</v>
      </c>
      <c r="AC90" s="246">
        <f>AB90/Y90*100</f>
        <v>2.3564954682779455</v>
      </c>
      <c r="AD90" s="246">
        <f>Y90-Z90-AB90</f>
        <v>294.3</v>
      </c>
      <c r="AE90" s="246">
        <f>(Y90/30*1000)/N90</f>
        <v>0.73243051867587183</v>
      </c>
      <c r="AF90" s="246" t="s">
        <v>1657</v>
      </c>
      <c r="AG90" s="246" t="s">
        <v>677</v>
      </c>
      <c r="AH90" s="246" t="s">
        <v>309</v>
      </c>
      <c r="AI90" s="246">
        <v>306.37</v>
      </c>
      <c r="AJ90" s="246">
        <f>+Y90-DF90</f>
        <v>294.3</v>
      </c>
      <c r="AK90" s="245">
        <v>3897</v>
      </c>
      <c r="AL90" s="245">
        <v>202</v>
      </c>
      <c r="AM90" s="245">
        <v>4099</v>
      </c>
      <c r="AN90" s="245">
        <f>N90*AO90/100</f>
        <v>14321.641375945352</v>
      </c>
      <c r="AO90" s="245">
        <v>95.071968772871429</v>
      </c>
      <c r="AP90" s="245">
        <v>5</v>
      </c>
      <c r="AQ90" s="246" t="s">
        <v>217</v>
      </c>
      <c r="AR90" s="246" t="s">
        <v>678</v>
      </c>
      <c r="AS90" s="245">
        <v>4099</v>
      </c>
      <c r="AT90" s="246" t="s">
        <v>292</v>
      </c>
      <c r="AU90" s="246" t="s">
        <v>227</v>
      </c>
      <c r="AV90" s="246" t="s">
        <v>227</v>
      </c>
      <c r="AW90" s="246" t="s">
        <v>227</v>
      </c>
      <c r="AX90" s="245">
        <v>3</v>
      </c>
      <c r="AY90" s="246" t="s">
        <v>227</v>
      </c>
      <c r="AZ90" s="246" t="s">
        <v>227</v>
      </c>
      <c r="BA90" s="245" t="s">
        <v>227</v>
      </c>
      <c r="BB90" s="246" t="s">
        <v>228</v>
      </c>
      <c r="BC90" s="246" t="s">
        <v>297</v>
      </c>
      <c r="BD90" s="246" t="s">
        <v>292</v>
      </c>
      <c r="BE90" s="246" t="s">
        <v>298</v>
      </c>
      <c r="BF90" s="246">
        <v>96</v>
      </c>
      <c r="BG90" s="246" t="s">
        <v>140</v>
      </c>
      <c r="BH90" s="246" t="str">
        <f t="shared" si="1"/>
        <v>No</v>
      </c>
      <c r="BI90" s="246"/>
      <c r="BJ90" s="246"/>
      <c r="BK90" s="245"/>
      <c r="BL90" s="246" t="s">
        <v>139</v>
      </c>
      <c r="BM90" s="246" t="s">
        <v>234</v>
      </c>
      <c r="BN90" s="246" t="s">
        <v>235</v>
      </c>
      <c r="BO90" s="246" t="str">
        <f t="shared" si="7"/>
        <v>Si</v>
      </c>
      <c r="BP90" s="246" t="s">
        <v>299</v>
      </c>
      <c r="BQ90" s="246" t="s">
        <v>237</v>
      </c>
      <c r="BR90" s="246" t="s">
        <v>237</v>
      </c>
      <c r="BS90" s="246" t="s">
        <v>300</v>
      </c>
      <c r="BT90" s="243">
        <v>38364</v>
      </c>
      <c r="BU90" s="243">
        <v>38364</v>
      </c>
      <c r="BV90" s="245">
        <f>YEAR(BU90)</f>
        <v>2005</v>
      </c>
      <c r="BW90" s="245">
        <v>24</v>
      </c>
      <c r="BX90" s="245"/>
      <c r="BY90" s="245">
        <f t="shared" si="5"/>
        <v>2005</v>
      </c>
      <c r="BZ90" s="245">
        <f t="shared" si="6"/>
        <v>2029</v>
      </c>
      <c r="CA90" s="245">
        <f t="shared" si="8"/>
        <v>17</v>
      </c>
      <c r="CB90" s="245"/>
      <c r="CC90" s="245"/>
      <c r="CD90" s="246"/>
      <c r="CE90" s="246" t="s">
        <v>347</v>
      </c>
      <c r="CF90" s="246" t="s">
        <v>301</v>
      </c>
      <c r="CG90" s="245">
        <v>480000</v>
      </c>
      <c r="CH90" s="245">
        <v>270000</v>
      </c>
      <c r="CI90" s="245">
        <v>80000</v>
      </c>
      <c r="CJ90" s="246" t="s">
        <v>225</v>
      </c>
      <c r="CK90" s="246" t="s">
        <v>242</v>
      </c>
      <c r="CL90" s="246" t="s">
        <v>217</v>
      </c>
      <c r="CM90" s="246" t="s">
        <v>217</v>
      </c>
      <c r="CN90" s="246" t="s">
        <v>302</v>
      </c>
      <c r="CO90" s="246" t="s">
        <v>244</v>
      </c>
      <c r="CP90" s="246" t="s">
        <v>237</v>
      </c>
      <c r="CQ90" s="246" t="s">
        <v>245</v>
      </c>
      <c r="CR90" s="246" t="s">
        <v>217</v>
      </c>
      <c r="CS90" s="246" t="s">
        <v>244</v>
      </c>
      <c r="CT90" s="246" t="s">
        <v>246</v>
      </c>
      <c r="CU90" s="246" t="s">
        <v>247</v>
      </c>
      <c r="CV90" s="245">
        <v>800</v>
      </c>
      <c r="CW90" s="245">
        <v>2000</v>
      </c>
      <c r="CX90" s="246"/>
      <c r="CY90" s="246"/>
      <c r="CZ90" s="246"/>
      <c r="DA90" s="246"/>
      <c r="DB90" s="246" t="s">
        <v>679</v>
      </c>
      <c r="DC90" s="246" t="s">
        <v>323</v>
      </c>
      <c r="DD90" s="246" t="s">
        <v>680</v>
      </c>
      <c r="DE90" s="246" t="s">
        <v>390</v>
      </c>
      <c r="DF90" s="246">
        <f>+DG90+DJ90</f>
        <v>36.699999999999996</v>
      </c>
      <c r="DG90" s="246">
        <v>28.9</v>
      </c>
      <c r="DH90" s="246">
        <f>100*DG90/Z90</f>
        <v>100</v>
      </c>
      <c r="DI90" s="246" t="s">
        <v>289</v>
      </c>
      <c r="DJ90" s="246">
        <v>7.8</v>
      </c>
      <c r="DK90" s="246">
        <f>IF(AB90&gt;0,100*DJ90/AB90,"")</f>
        <v>100</v>
      </c>
      <c r="DL90" s="246" t="s">
        <v>258</v>
      </c>
      <c r="DM90" s="246" t="s">
        <v>681</v>
      </c>
      <c r="DN90" s="245">
        <v>6</v>
      </c>
      <c r="DO90" s="245">
        <v>42.8</v>
      </c>
      <c r="DP90" s="245">
        <v>14.018691588785048</v>
      </c>
    </row>
    <row r="91" spans="1:120" s="223" customFormat="1" ht="76.5">
      <c r="A91" s="351"/>
      <c r="B91" s="239" t="s">
        <v>167</v>
      </c>
      <c r="C91" s="35" t="s">
        <v>260</v>
      </c>
      <c r="D91" s="248" t="s">
        <v>217</v>
      </c>
      <c r="E91" s="250" t="s">
        <v>276</v>
      </c>
      <c r="F91" s="249">
        <v>137</v>
      </c>
      <c r="G91" s="252">
        <v>38626</v>
      </c>
      <c r="H91" s="131">
        <v>38630</v>
      </c>
      <c r="I91" s="250" t="s">
        <v>673</v>
      </c>
      <c r="J91" s="250" t="s">
        <v>1372</v>
      </c>
      <c r="K91" s="250" t="s">
        <v>1373</v>
      </c>
      <c r="L91" s="250" t="s">
        <v>675</v>
      </c>
      <c r="M91" s="251" t="s">
        <v>676</v>
      </c>
      <c r="N91" s="126">
        <v>15439</v>
      </c>
      <c r="O91" s="126">
        <v>8930</v>
      </c>
      <c r="P91" s="126">
        <v>24369</v>
      </c>
      <c r="Q91" s="126">
        <v>14556</v>
      </c>
      <c r="R91" s="146">
        <v>10801</v>
      </c>
      <c r="S91" s="126" t="s">
        <v>1374</v>
      </c>
      <c r="T91" s="126">
        <v>25535</v>
      </c>
      <c r="U91" s="127">
        <v>2.93</v>
      </c>
      <c r="V91" s="126">
        <v>493</v>
      </c>
      <c r="W91" s="126">
        <v>4967</v>
      </c>
      <c r="X91" s="126">
        <v>5643</v>
      </c>
      <c r="Y91" s="127">
        <v>358.3</v>
      </c>
      <c r="Z91" s="127">
        <v>135.80000000000001</v>
      </c>
      <c r="AA91" s="127">
        <v>37.9</v>
      </c>
      <c r="AB91" s="127">
        <v>166</v>
      </c>
      <c r="AC91" s="127">
        <v>46.3</v>
      </c>
      <c r="AD91" s="127">
        <v>56.5</v>
      </c>
      <c r="AE91" s="127">
        <v>0.82</v>
      </c>
      <c r="AF91" s="127" t="s">
        <v>1375</v>
      </c>
      <c r="AG91" s="127" t="s">
        <v>1375</v>
      </c>
      <c r="AH91" s="127" t="s">
        <v>224</v>
      </c>
      <c r="AI91" s="127">
        <v>358.3</v>
      </c>
      <c r="AJ91" s="127">
        <v>334</v>
      </c>
      <c r="AK91" s="126">
        <v>4842</v>
      </c>
      <c r="AL91" s="126">
        <v>1085</v>
      </c>
      <c r="AM91" s="126">
        <v>5927</v>
      </c>
      <c r="AN91" s="126">
        <v>11556</v>
      </c>
      <c r="AO91" s="126">
        <v>100</v>
      </c>
      <c r="AP91" s="126">
        <v>3</v>
      </c>
      <c r="AQ91" s="127" t="s">
        <v>226</v>
      </c>
      <c r="AR91" s="127" t="s">
        <v>1376</v>
      </c>
      <c r="AS91" s="126">
        <v>5927</v>
      </c>
      <c r="AT91" s="127" t="s">
        <v>226</v>
      </c>
      <c r="AU91" s="127" t="s">
        <v>226</v>
      </c>
      <c r="AV91" s="127" t="s">
        <v>226</v>
      </c>
      <c r="AW91" s="127" t="s">
        <v>1377</v>
      </c>
      <c r="AX91" s="126">
        <v>10</v>
      </c>
      <c r="AY91" s="127" t="s">
        <v>1306</v>
      </c>
      <c r="AZ91" s="127">
        <v>39.36</v>
      </c>
      <c r="BA91" s="126">
        <v>100</v>
      </c>
      <c r="BB91" s="127" t="s">
        <v>228</v>
      </c>
      <c r="BC91" s="127" t="s">
        <v>297</v>
      </c>
      <c r="BD91" s="127" t="s">
        <v>292</v>
      </c>
      <c r="BE91" s="127" t="s">
        <v>298</v>
      </c>
      <c r="BF91" s="127">
        <v>96</v>
      </c>
      <c r="BG91" s="127" t="s">
        <v>140</v>
      </c>
      <c r="BH91" s="127" t="str">
        <f t="shared" si="1"/>
        <v>No</v>
      </c>
      <c r="BI91" s="127"/>
      <c r="BJ91" s="127"/>
      <c r="BK91" s="126"/>
      <c r="BL91" s="127" t="s">
        <v>139</v>
      </c>
      <c r="BM91" s="127" t="s">
        <v>234</v>
      </c>
      <c r="BN91" s="127" t="s">
        <v>235</v>
      </c>
      <c r="BO91" s="127" t="str">
        <f t="shared" si="7"/>
        <v>Si</v>
      </c>
      <c r="BP91" s="127" t="s">
        <v>299</v>
      </c>
      <c r="BQ91" s="127" t="s">
        <v>237</v>
      </c>
      <c r="BR91" s="127" t="s">
        <v>237</v>
      </c>
      <c r="BS91" s="127" t="s">
        <v>300</v>
      </c>
      <c r="BT91" s="131">
        <v>38364</v>
      </c>
      <c r="BU91" s="131">
        <v>38364</v>
      </c>
      <c r="BV91" s="126">
        <f>YEAR(BU91)</f>
        <v>2005</v>
      </c>
      <c r="BW91" s="126">
        <v>24</v>
      </c>
      <c r="BX91" s="126"/>
      <c r="BY91" s="126">
        <f t="shared" si="5"/>
        <v>2005</v>
      </c>
      <c r="BZ91" s="126">
        <f t="shared" si="6"/>
        <v>2029</v>
      </c>
      <c r="CA91" s="126">
        <f t="shared" si="8"/>
        <v>17</v>
      </c>
      <c r="CB91" s="126" t="s">
        <v>227</v>
      </c>
      <c r="CC91" s="126" t="s">
        <v>227</v>
      </c>
      <c r="CD91" s="127"/>
      <c r="CE91" s="127" t="s">
        <v>347</v>
      </c>
      <c r="CF91" s="127" t="s">
        <v>301</v>
      </c>
      <c r="CG91" s="126">
        <v>480000</v>
      </c>
      <c r="CH91" s="126">
        <v>270000</v>
      </c>
      <c r="CI91" s="126">
        <v>80000</v>
      </c>
      <c r="CJ91" s="127" t="s">
        <v>225</v>
      </c>
      <c r="CK91" s="127" t="s">
        <v>242</v>
      </c>
      <c r="CL91" s="127" t="s">
        <v>217</v>
      </c>
      <c r="CM91" s="127" t="s">
        <v>217</v>
      </c>
      <c r="CN91" s="127" t="s">
        <v>302</v>
      </c>
      <c r="CO91" s="127" t="s">
        <v>244</v>
      </c>
      <c r="CP91" s="127" t="s">
        <v>237</v>
      </c>
      <c r="CQ91" s="127" t="s">
        <v>245</v>
      </c>
      <c r="CR91" s="127" t="s">
        <v>217</v>
      </c>
      <c r="CS91" s="127" t="s">
        <v>244</v>
      </c>
      <c r="CT91" s="127" t="s">
        <v>246</v>
      </c>
      <c r="CU91" s="127" t="s">
        <v>247</v>
      </c>
      <c r="CV91" s="126">
        <v>800</v>
      </c>
      <c r="CW91" s="126">
        <v>2000</v>
      </c>
      <c r="CX91" s="127"/>
      <c r="CY91" s="127"/>
      <c r="CZ91" s="127"/>
      <c r="DA91" s="127"/>
      <c r="DB91" s="127" t="s">
        <v>1378</v>
      </c>
      <c r="DC91" s="127" t="s">
        <v>1360</v>
      </c>
      <c r="DD91" s="127" t="s">
        <v>646</v>
      </c>
      <c r="DE91" s="127" t="s">
        <v>390</v>
      </c>
      <c r="DF91" s="127">
        <v>24.3</v>
      </c>
      <c r="DG91" s="127">
        <v>3.3</v>
      </c>
      <c r="DH91" s="127">
        <v>2.4300000000000002</v>
      </c>
      <c r="DI91" s="127" t="s">
        <v>289</v>
      </c>
      <c r="DJ91" s="127">
        <v>21</v>
      </c>
      <c r="DK91" s="127">
        <v>12.65</v>
      </c>
      <c r="DL91" s="127" t="s">
        <v>1133</v>
      </c>
      <c r="DM91" s="127" t="s">
        <v>681</v>
      </c>
      <c r="DN91" s="126">
        <v>12</v>
      </c>
      <c r="DO91" s="126">
        <v>12</v>
      </c>
      <c r="DP91" s="126">
        <v>100</v>
      </c>
    </row>
    <row r="92" spans="1:120" s="222" customFormat="1" ht="136.5" customHeight="1">
      <c r="A92" s="350" t="s">
        <v>176</v>
      </c>
      <c r="B92" s="239" t="s">
        <v>167</v>
      </c>
      <c r="C92" s="171" t="s">
        <v>216</v>
      </c>
      <c r="D92" s="240" t="s">
        <v>217</v>
      </c>
      <c r="E92" s="239" t="s">
        <v>276</v>
      </c>
      <c r="F92" s="241">
        <v>65</v>
      </c>
      <c r="G92" s="242">
        <v>38625</v>
      </c>
      <c r="H92" s="243">
        <v>38693</v>
      </c>
      <c r="I92" s="239" t="s">
        <v>682</v>
      </c>
      <c r="J92" s="239" t="s">
        <v>613</v>
      </c>
      <c r="K92" s="239" t="s">
        <v>683</v>
      </c>
      <c r="L92" s="239"/>
      <c r="M92" s="244" t="s">
        <v>684</v>
      </c>
      <c r="N92" s="245">
        <v>6665</v>
      </c>
      <c r="O92" s="245">
        <v>7662</v>
      </c>
      <c r="P92" s="245">
        <f>SUM(N92:O92)</f>
        <v>14327</v>
      </c>
      <c r="Q92" s="245"/>
      <c r="R92" s="245"/>
      <c r="S92" s="245"/>
      <c r="T92" s="245"/>
      <c r="U92" s="246">
        <v>8.1</v>
      </c>
      <c r="V92" s="245">
        <v>223</v>
      </c>
      <c r="W92" s="245">
        <v>2087</v>
      </c>
      <c r="X92" s="245">
        <v>2300</v>
      </c>
      <c r="Y92" s="246">
        <v>119.08</v>
      </c>
      <c r="Z92" s="246">
        <v>71.36</v>
      </c>
      <c r="AA92" s="246">
        <f>Z92/Y92*100</f>
        <v>59.926100100772594</v>
      </c>
      <c r="AB92" s="246">
        <v>38.99</v>
      </c>
      <c r="AC92" s="246">
        <f>AB92/Y92*100</f>
        <v>32.742693987235469</v>
      </c>
      <c r="AD92" s="246">
        <f>Y92-Z92-AB92</f>
        <v>8.7299999999999969</v>
      </c>
      <c r="AE92" s="246">
        <f>(Y92/30*1000)/N92</f>
        <v>0.59554888722180543</v>
      </c>
      <c r="AF92" s="246" t="s">
        <v>1657</v>
      </c>
      <c r="AG92" s="246" t="s">
        <v>294</v>
      </c>
      <c r="AH92" s="246" t="s">
        <v>256</v>
      </c>
      <c r="AI92" s="246">
        <v>135</v>
      </c>
      <c r="AJ92" s="246">
        <f>+Y92-DF92</f>
        <v>108.36</v>
      </c>
      <c r="AK92" s="245">
        <v>2217</v>
      </c>
      <c r="AL92" s="245" t="s">
        <v>227</v>
      </c>
      <c r="AM92" s="245">
        <v>2217</v>
      </c>
      <c r="AN92" s="245">
        <f>N92*AO92/100</f>
        <v>6424.4804347826084</v>
      </c>
      <c r="AO92" s="245">
        <v>96.391304347826093</v>
      </c>
      <c r="AP92" s="245">
        <v>3</v>
      </c>
      <c r="AQ92" s="246" t="s">
        <v>225</v>
      </c>
      <c r="AR92" s="246" t="s">
        <v>685</v>
      </c>
      <c r="AS92" s="245">
        <v>0</v>
      </c>
      <c r="AT92" s="246" t="s">
        <v>226</v>
      </c>
      <c r="AU92" s="246" t="s">
        <v>226</v>
      </c>
      <c r="AV92" s="246" t="s">
        <v>226</v>
      </c>
      <c r="AW92" s="246" t="s">
        <v>311</v>
      </c>
      <c r="AX92" s="245">
        <v>5</v>
      </c>
      <c r="AY92" s="246">
        <v>10.86</v>
      </c>
      <c r="AZ92" s="246">
        <v>10.86</v>
      </c>
      <c r="BA92" s="245">
        <f>IF(AND(ISNUMBER(AY92),AY92&gt;0),100*AZ92/AY92,"")</f>
        <v>100</v>
      </c>
      <c r="BB92" s="246" t="s">
        <v>228</v>
      </c>
      <c r="BC92" s="246" t="s">
        <v>229</v>
      </c>
      <c r="BD92" s="246" t="s">
        <v>226</v>
      </c>
      <c r="BE92" s="246" t="s">
        <v>230</v>
      </c>
      <c r="BF92" s="246">
        <v>100</v>
      </c>
      <c r="BG92" s="246" t="s">
        <v>231</v>
      </c>
      <c r="BH92" s="246" t="str">
        <f t="shared" si="1"/>
        <v>No</v>
      </c>
      <c r="BI92" s="246" t="s">
        <v>232</v>
      </c>
      <c r="BJ92" s="246" t="s">
        <v>233</v>
      </c>
      <c r="BK92" s="245"/>
      <c r="BL92" s="246" t="s">
        <v>139</v>
      </c>
      <c r="BM92" s="246" t="s">
        <v>234</v>
      </c>
      <c r="BN92" s="246" t="s">
        <v>235</v>
      </c>
      <c r="BO92" s="246" t="str">
        <f t="shared" si="7"/>
        <v>Si</v>
      </c>
      <c r="BP92" s="246" t="s">
        <v>236</v>
      </c>
      <c r="BQ92" s="246" t="s">
        <v>237</v>
      </c>
      <c r="BR92" s="246" t="s">
        <v>237</v>
      </c>
      <c r="BS92" s="246" t="s">
        <v>238</v>
      </c>
      <c r="BT92" s="247" t="s">
        <v>239</v>
      </c>
      <c r="BU92" s="247" t="str">
        <f>+BT92</f>
        <v>03/07/2002
2006</v>
      </c>
      <c r="BV92" s="245">
        <v>2006</v>
      </c>
      <c r="BW92" s="245">
        <v>7</v>
      </c>
      <c r="BX92" s="245"/>
      <c r="BY92" s="245">
        <f t="shared" si="5"/>
        <v>2006</v>
      </c>
      <c r="BZ92" s="245">
        <f t="shared" si="6"/>
        <v>2013</v>
      </c>
      <c r="CA92" s="245">
        <f t="shared" si="8"/>
        <v>1</v>
      </c>
      <c r="CB92" s="245"/>
      <c r="CC92" s="245"/>
      <c r="CD92" s="246"/>
      <c r="CE92" s="246" t="s">
        <v>240</v>
      </c>
      <c r="CF92" s="246" t="s">
        <v>241</v>
      </c>
      <c r="CG92" s="245">
        <v>480000</v>
      </c>
      <c r="CH92" s="245">
        <v>270000</v>
      </c>
      <c r="CI92" s="245">
        <v>80000</v>
      </c>
      <c r="CJ92" s="246" t="s">
        <v>225</v>
      </c>
      <c r="CK92" s="246" t="s">
        <v>242</v>
      </c>
      <c r="CL92" s="246" t="s">
        <v>217</v>
      </c>
      <c r="CM92" s="246" t="s">
        <v>217</v>
      </c>
      <c r="CN92" s="246" t="s">
        <v>302</v>
      </c>
      <c r="CO92" s="246" t="s">
        <v>244</v>
      </c>
      <c r="CP92" s="246" t="s">
        <v>237</v>
      </c>
      <c r="CQ92" s="246" t="s">
        <v>245</v>
      </c>
      <c r="CR92" s="246" t="s">
        <v>217</v>
      </c>
      <c r="CS92" s="246" t="s">
        <v>244</v>
      </c>
      <c r="CT92" s="246" t="s">
        <v>246</v>
      </c>
      <c r="CU92" s="246" t="s">
        <v>247</v>
      </c>
      <c r="CV92" s="245">
        <v>800</v>
      </c>
      <c r="CW92" s="245">
        <v>2000</v>
      </c>
      <c r="CX92" s="246" t="s">
        <v>237</v>
      </c>
      <c r="CY92" s="246"/>
      <c r="CZ92" s="246" t="s">
        <v>225</v>
      </c>
      <c r="DA92" s="246" t="s">
        <v>217</v>
      </c>
      <c r="DB92" s="246" t="s">
        <v>686</v>
      </c>
      <c r="DC92" s="246" t="s">
        <v>248</v>
      </c>
      <c r="DD92" s="246" t="s">
        <v>248</v>
      </c>
      <c r="DE92" s="246" t="s">
        <v>248</v>
      </c>
      <c r="DF92" s="246">
        <f>+DG92+DJ92</f>
        <v>10.719999999999999</v>
      </c>
      <c r="DG92" s="246">
        <v>2.38</v>
      </c>
      <c r="DH92" s="246">
        <f>100*DG92/Z92</f>
        <v>3.3352017937219731</v>
      </c>
      <c r="DI92" s="246" t="s">
        <v>249</v>
      </c>
      <c r="DJ92" s="246">
        <v>8.34</v>
      </c>
      <c r="DK92" s="246">
        <f>IF(AB92&gt;0,100*DJ92/AB92,"")</f>
        <v>21.390100025647602</v>
      </c>
      <c r="DL92" s="246" t="s">
        <v>332</v>
      </c>
      <c r="DM92" s="246" t="s">
        <v>687</v>
      </c>
      <c r="DN92" s="245">
        <v>0</v>
      </c>
      <c r="DO92" s="245">
        <v>20</v>
      </c>
      <c r="DP92" s="245">
        <v>0</v>
      </c>
    </row>
    <row r="93" spans="1:120" s="223" customFormat="1" ht="97.5" customHeight="1">
      <c r="A93" s="351"/>
      <c r="B93" s="239" t="s">
        <v>167</v>
      </c>
      <c r="C93" s="35" t="s">
        <v>260</v>
      </c>
      <c r="D93" s="248" t="s">
        <v>217</v>
      </c>
      <c r="E93" s="250" t="s">
        <v>276</v>
      </c>
      <c r="F93" s="249">
        <v>65</v>
      </c>
      <c r="G93" s="252">
        <v>38625</v>
      </c>
      <c r="H93" s="131">
        <v>38693</v>
      </c>
      <c r="I93" s="250" t="s">
        <v>682</v>
      </c>
      <c r="J93" s="250" t="s">
        <v>1372</v>
      </c>
      <c r="K93" s="250" t="s">
        <v>674</v>
      </c>
      <c r="L93" s="250" t="s">
        <v>1379</v>
      </c>
      <c r="M93" s="251" t="s">
        <v>684</v>
      </c>
      <c r="N93" s="126">
        <v>6846</v>
      </c>
      <c r="O93" s="126">
        <v>7731</v>
      </c>
      <c r="P93" s="126">
        <v>14577</v>
      </c>
      <c r="Q93" s="126">
        <f>+N93</f>
        <v>6846</v>
      </c>
      <c r="R93" s="146">
        <f>+O93</f>
        <v>7731</v>
      </c>
      <c r="S93" s="126" t="s">
        <v>279</v>
      </c>
      <c r="T93" s="126">
        <f>+P93</f>
        <v>14577</v>
      </c>
      <c r="U93" s="127">
        <v>5.8</v>
      </c>
      <c r="V93" s="126">
        <v>223</v>
      </c>
      <c r="W93" s="126">
        <v>2087</v>
      </c>
      <c r="X93" s="126">
        <v>2300</v>
      </c>
      <c r="Y93" s="127">
        <v>139.30000000000001</v>
      </c>
      <c r="Z93" s="127">
        <v>72.44</v>
      </c>
      <c r="AA93" s="127">
        <v>52</v>
      </c>
      <c r="AB93" s="127">
        <v>39.700000000000003</v>
      </c>
      <c r="AC93" s="127">
        <v>28.5</v>
      </c>
      <c r="AD93" s="127">
        <v>27.16</v>
      </c>
      <c r="AE93" s="127">
        <v>0.32</v>
      </c>
      <c r="AF93" s="127"/>
      <c r="AG93" s="127" t="s">
        <v>1721</v>
      </c>
      <c r="AH93" s="127" t="s">
        <v>256</v>
      </c>
      <c r="AI93" s="127">
        <v>139.30000000000001</v>
      </c>
      <c r="AJ93" s="127">
        <v>139.30000000000001</v>
      </c>
      <c r="AK93" s="126">
        <v>2217</v>
      </c>
      <c r="AL93" s="126" t="s">
        <v>227</v>
      </c>
      <c r="AM93" s="126">
        <v>2217</v>
      </c>
      <c r="AN93" s="126">
        <v>6846</v>
      </c>
      <c r="AO93" s="126">
        <v>100</v>
      </c>
      <c r="AP93" s="126">
        <v>3</v>
      </c>
      <c r="AQ93" s="127" t="s">
        <v>225</v>
      </c>
      <c r="AR93" s="127" t="s">
        <v>1779</v>
      </c>
      <c r="AS93" s="126">
        <v>2217</v>
      </c>
      <c r="AT93" s="127" t="s">
        <v>226</v>
      </c>
      <c r="AU93" s="127" t="s">
        <v>226</v>
      </c>
      <c r="AV93" s="127" t="s">
        <v>226</v>
      </c>
      <c r="AW93" s="127" t="s">
        <v>227</v>
      </c>
      <c r="AX93" s="126">
        <v>5</v>
      </c>
      <c r="AY93" s="127">
        <v>10.86</v>
      </c>
      <c r="AZ93" s="127">
        <v>10.86</v>
      </c>
      <c r="BA93" s="126">
        <v>100</v>
      </c>
      <c r="BB93" s="127" t="s">
        <v>228</v>
      </c>
      <c r="BC93" s="127" t="s">
        <v>229</v>
      </c>
      <c r="BD93" s="127" t="s">
        <v>226</v>
      </c>
      <c r="BE93" s="127" t="s">
        <v>230</v>
      </c>
      <c r="BF93" s="127">
        <v>100</v>
      </c>
      <c r="BG93" s="127" t="s">
        <v>231</v>
      </c>
      <c r="BH93" s="127" t="str">
        <f t="shared" si="1"/>
        <v>No</v>
      </c>
      <c r="BI93" s="127" t="s">
        <v>232</v>
      </c>
      <c r="BJ93" s="127" t="s">
        <v>233</v>
      </c>
      <c r="BK93" s="126"/>
      <c r="BL93" s="127" t="s">
        <v>139</v>
      </c>
      <c r="BM93" s="127" t="s">
        <v>234</v>
      </c>
      <c r="BN93" s="127" t="s">
        <v>235</v>
      </c>
      <c r="BO93" s="127" t="str">
        <f t="shared" si="7"/>
        <v>Si</v>
      </c>
      <c r="BP93" s="127" t="s">
        <v>236</v>
      </c>
      <c r="BQ93" s="127" t="s">
        <v>237</v>
      </c>
      <c r="BR93" s="127" t="s">
        <v>237</v>
      </c>
      <c r="BS93" s="127" t="s">
        <v>238</v>
      </c>
      <c r="BT93" s="86" t="s">
        <v>239</v>
      </c>
      <c r="BU93" s="86" t="str">
        <f>+BT93</f>
        <v>03/07/2002
2006</v>
      </c>
      <c r="BV93" s="126">
        <v>2006</v>
      </c>
      <c r="BW93" s="126">
        <v>7</v>
      </c>
      <c r="BX93" s="126"/>
      <c r="BY93" s="126">
        <f t="shared" si="5"/>
        <v>2006</v>
      </c>
      <c r="BZ93" s="126">
        <f t="shared" si="6"/>
        <v>2013</v>
      </c>
      <c r="CA93" s="126">
        <f t="shared" si="8"/>
        <v>1</v>
      </c>
      <c r="CB93" s="126">
        <v>0</v>
      </c>
      <c r="CC93" s="126" t="s">
        <v>227</v>
      </c>
      <c r="CD93" s="127"/>
      <c r="CE93" s="127" t="s">
        <v>240</v>
      </c>
      <c r="CF93" s="127" t="s">
        <v>241</v>
      </c>
      <c r="CG93" s="126">
        <v>480000</v>
      </c>
      <c r="CH93" s="126">
        <v>270000</v>
      </c>
      <c r="CI93" s="126">
        <v>80000</v>
      </c>
      <c r="CJ93" s="127" t="s">
        <v>225</v>
      </c>
      <c r="CK93" s="127" t="s">
        <v>242</v>
      </c>
      <c r="CL93" s="127" t="s">
        <v>217</v>
      </c>
      <c r="CM93" s="127" t="s">
        <v>217</v>
      </c>
      <c r="CN93" s="127" t="s">
        <v>302</v>
      </c>
      <c r="CO93" s="127" t="s">
        <v>244</v>
      </c>
      <c r="CP93" s="127" t="s">
        <v>237</v>
      </c>
      <c r="CQ93" s="127" t="s">
        <v>245</v>
      </c>
      <c r="CR93" s="127" t="s">
        <v>217</v>
      </c>
      <c r="CS93" s="127" t="s">
        <v>244</v>
      </c>
      <c r="CT93" s="127" t="s">
        <v>246</v>
      </c>
      <c r="CU93" s="127" t="s">
        <v>247</v>
      </c>
      <c r="CV93" s="126">
        <v>800</v>
      </c>
      <c r="CW93" s="126">
        <v>2000</v>
      </c>
      <c r="CX93" s="127" t="s">
        <v>237</v>
      </c>
      <c r="CY93" s="127"/>
      <c r="CZ93" s="127" t="s">
        <v>225</v>
      </c>
      <c r="DA93" s="127" t="s">
        <v>217</v>
      </c>
      <c r="DB93" s="127" t="s">
        <v>367</v>
      </c>
      <c r="DC93" s="127" t="s">
        <v>248</v>
      </c>
      <c r="DD93" s="127" t="s">
        <v>1380</v>
      </c>
      <c r="DE93" s="127" t="s">
        <v>248</v>
      </c>
      <c r="DF93" s="127">
        <v>0</v>
      </c>
      <c r="DG93" s="127">
        <v>0</v>
      </c>
      <c r="DH93" s="127">
        <v>0</v>
      </c>
      <c r="DI93" s="127" t="s">
        <v>249</v>
      </c>
      <c r="DJ93" s="127">
        <v>0</v>
      </c>
      <c r="DK93" s="127">
        <v>0</v>
      </c>
      <c r="DL93" s="127" t="s">
        <v>242</v>
      </c>
      <c r="DM93" s="127" t="s">
        <v>227</v>
      </c>
      <c r="DN93" s="126">
        <v>0</v>
      </c>
      <c r="DO93" s="126">
        <v>0</v>
      </c>
      <c r="DP93" s="126">
        <v>0</v>
      </c>
    </row>
    <row r="94" spans="1:120" s="100" customFormat="1" ht="51" customHeight="1">
      <c r="A94" s="346" t="s">
        <v>177</v>
      </c>
      <c r="B94" s="348" t="s">
        <v>178</v>
      </c>
      <c r="C94" s="87" t="s">
        <v>216</v>
      </c>
      <c r="D94" s="88" t="s">
        <v>217</v>
      </c>
      <c r="E94" s="87" t="s">
        <v>218</v>
      </c>
      <c r="F94" s="89" t="s">
        <v>688</v>
      </c>
      <c r="G94" s="90">
        <v>38628</v>
      </c>
      <c r="H94" s="91">
        <v>38688</v>
      </c>
      <c r="I94" s="87" t="s">
        <v>689</v>
      </c>
      <c r="J94" s="92" t="s">
        <v>292</v>
      </c>
      <c r="K94" s="87" t="s">
        <v>221</v>
      </c>
      <c r="L94" s="87" t="s">
        <v>221</v>
      </c>
      <c r="M94" s="256" t="s">
        <v>690</v>
      </c>
      <c r="N94" s="93">
        <v>7938</v>
      </c>
      <c r="O94" s="93">
        <v>26927</v>
      </c>
      <c r="P94" s="93">
        <v>34865</v>
      </c>
      <c r="Q94" s="93">
        <v>20342</v>
      </c>
      <c r="R94" s="93">
        <v>8108</v>
      </c>
      <c r="S94" s="94" t="s">
        <v>326</v>
      </c>
      <c r="T94" s="93">
        <v>28450</v>
      </c>
      <c r="U94" s="92">
        <v>3.6</v>
      </c>
      <c r="V94" s="93">
        <v>1973</v>
      </c>
      <c r="W94" s="93">
        <v>4169</v>
      </c>
      <c r="X94" s="93">
        <v>4377</v>
      </c>
      <c r="Y94" s="95">
        <v>203.11500000000001</v>
      </c>
      <c r="Z94" s="96">
        <v>125.04</v>
      </c>
      <c r="AA94" s="96">
        <v>61.561184550624027</v>
      </c>
      <c r="AB94" s="96">
        <v>63.53</v>
      </c>
      <c r="AC94" s="96">
        <v>31.277847524801221</v>
      </c>
      <c r="AD94" s="96">
        <v>14.545000000000002</v>
      </c>
      <c r="AE94" s="95">
        <v>0.85292265054169814</v>
      </c>
      <c r="AF94" s="92" t="s">
        <v>307</v>
      </c>
      <c r="AG94" s="92" t="s">
        <v>294</v>
      </c>
      <c r="AH94" s="92" t="s">
        <v>309</v>
      </c>
      <c r="AI94" s="92">
        <v>113.09</v>
      </c>
      <c r="AJ94" s="95">
        <v>203.11500000000001</v>
      </c>
      <c r="AK94" s="92">
        <v>4377</v>
      </c>
      <c r="AL94" s="96">
        <v>505</v>
      </c>
      <c r="AM94" s="93">
        <v>4882</v>
      </c>
      <c r="AN94" s="93">
        <v>7938</v>
      </c>
      <c r="AO94" s="97">
        <v>100</v>
      </c>
      <c r="AP94" s="92">
        <v>6</v>
      </c>
      <c r="AQ94" s="92" t="s">
        <v>225</v>
      </c>
      <c r="AR94" s="92"/>
      <c r="AS94" s="93">
        <v>4882</v>
      </c>
      <c r="AT94" s="92" t="s">
        <v>292</v>
      </c>
      <c r="AU94" s="92" t="s">
        <v>292</v>
      </c>
      <c r="AV94" s="92" t="s">
        <v>292</v>
      </c>
      <c r="AW94" s="92" t="s">
        <v>311</v>
      </c>
      <c r="AX94" s="92">
        <v>9</v>
      </c>
      <c r="AY94" s="92">
        <v>5.6</v>
      </c>
      <c r="AZ94" s="97">
        <v>2.7</v>
      </c>
      <c r="BA94" s="97">
        <v>48.214285714285715</v>
      </c>
      <c r="BB94" s="92" t="s">
        <v>228</v>
      </c>
      <c r="BC94" s="92" t="s">
        <v>691</v>
      </c>
      <c r="BD94" s="92" t="s">
        <v>226</v>
      </c>
      <c r="BE94" s="92" t="s">
        <v>692</v>
      </c>
      <c r="BF94" s="92">
        <v>5.7</v>
      </c>
      <c r="BG94" s="92" t="s">
        <v>177</v>
      </c>
      <c r="BH94" s="92" t="s">
        <v>217</v>
      </c>
      <c r="BI94" s="92"/>
      <c r="BJ94" s="92"/>
      <c r="BK94" s="92"/>
      <c r="BL94" s="92" t="s">
        <v>316</v>
      </c>
      <c r="BM94" s="92" t="s">
        <v>317</v>
      </c>
      <c r="BN94" s="92" t="s">
        <v>249</v>
      </c>
      <c r="BO94" s="92" t="s">
        <v>225</v>
      </c>
      <c r="BP94" s="92" t="s">
        <v>693</v>
      </c>
      <c r="BQ94" s="92" t="s">
        <v>217</v>
      </c>
      <c r="BR94" s="92" t="s">
        <v>217</v>
      </c>
      <c r="BS94" s="92" t="s">
        <v>694</v>
      </c>
      <c r="BT94" s="98">
        <v>40555</v>
      </c>
      <c r="BU94" s="98">
        <v>40555</v>
      </c>
      <c r="BV94" s="97">
        <v>2011</v>
      </c>
      <c r="BW94" s="96">
        <v>1.6666666666666667</v>
      </c>
      <c r="BX94" s="96"/>
      <c r="BY94" s="97">
        <v>2011</v>
      </c>
      <c r="BZ94" s="97">
        <v>2012.6666666666667</v>
      </c>
      <c r="CA94" s="97">
        <v>0.66666666666674246</v>
      </c>
      <c r="CB94" s="97"/>
      <c r="CC94" s="97"/>
      <c r="CD94" s="97" t="s">
        <v>695</v>
      </c>
      <c r="CE94" s="97"/>
      <c r="CF94" s="92" t="s">
        <v>249</v>
      </c>
      <c r="CG94" s="92">
        <v>3000</v>
      </c>
      <c r="CH94" s="92">
        <v>0</v>
      </c>
      <c r="CI94" s="92">
        <v>0</v>
      </c>
      <c r="CJ94" s="92" t="s">
        <v>225</v>
      </c>
      <c r="CK94" s="92" t="s">
        <v>242</v>
      </c>
      <c r="CL94" s="92" t="s">
        <v>225</v>
      </c>
      <c r="CM94" s="92" t="s">
        <v>225</v>
      </c>
      <c r="CN94" s="92" t="s">
        <v>249</v>
      </c>
      <c r="CO94" s="92" t="s">
        <v>477</v>
      </c>
      <c r="CP94" s="92" t="s">
        <v>225</v>
      </c>
      <c r="CQ94" s="92" t="s">
        <v>249</v>
      </c>
      <c r="CR94" s="92" t="s">
        <v>225</v>
      </c>
      <c r="CS94" s="92" t="s">
        <v>477</v>
      </c>
      <c r="CT94" s="92" t="s">
        <v>696</v>
      </c>
      <c r="CU94" s="92" t="s">
        <v>248</v>
      </c>
      <c r="CV94" s="93">
        <v>100</v>
      </c>
      <c r="CW94" s="93" t="s">
        <v>227</v>
      </c>
      <c r="CX94" s="93" t="s">
        <v>237</v>
      </c>
      <c r="CY94" s="92">
        <v>1</v>
      </c>
      <c r="CZ94" s="93" t="s">
        <v>217</v>
      </c>
      <c r="DA94" s="93" t="s">
        <v>217</v>
      </c>
      <c r="DB94" s="92" t="s">
        <v>248</v>
      </c>
      <c r="DC94" s="92"/>
      <c r="DD94" s="92" t="s">
        <v>697</v>
      </c>
      <c r="DE94" s="92"/>
      <c r="DF94" s="92"/>
      <c r="DG94" s="97">
        <v>0</v>
      </c>
      <c r="DH94" s="97">
        <v>0</v>
      </c>
      <c r="DI94" s="92" t="s">
        <v>249</v>
      </c>
      <c r="DJ94" s="93">
        <v>0</v>
      </c>
      <c r="DK94" s="93">
        <v>0</v>
      </c>
      <c r="DL94" s="92" t="s">
        <v>227</v>
      </c>
      <c r="DM94" s="92" t="s">
        <v>305</v>
      </c>
      <c r="DN94" s="93">
        <v>0</v>
      </c>
      <c r="DO94" s="93"/>
      <c r="DP94" s="99"/>
    </row>
    <row r="95" spans="1:120" ht="51" customHeight="1">
      <c r="A95" s="347"/>
      <c r="B95" s="349"/>
      <c r="C95" s="35" t="s">
        <v>260</v>
      </c>
      <c r="D95" s="120" t="s">
        <v>226</v>
      </c>
      <c r="E95" s="121" t="s">
        <v>218</v>
      </c>
      <c r="F95" s="122" t="s">
        <v>688</v>
      </c>
      <c r="G95" s="123">
        <v>38628</v>
      </c>
      <c r="H95" s="124">
        <v>38688</v>
      </c>
      <c r="I95" s="125" t="s">
        <v>689</v>
      </c>
      <c r="J95" s="55" t="s">
        <v>226</v>
      </c>
      <c r="K95" s="125" t="s">
        <v>242</v>
      </c>
      <c r="L95" s="125" t="s">
        <v>242</v>
      </c>
      <c r="M95" s="182" t="s">
        <v>690</v>
      </c>
      <c r="N95" s="126">
        <v>8189</v>
      </c>
      <c r="O95" s="126">
        <v>27634</v>
      </c>
      <c r="P95" s="126">
        <v>35839</v>
      </c>
      <c r="Q95" s="126">
        <v>8189</v>
      </c>
      <c r="R95" s="146">
        <v>27634</v>
      </c>
      <c r="S95" s="126" t="s">
        <v>279</v>
      </c>
      <c r="T95" s="126">
        <f>+Q95+R95</f>
        <v>35823</v>
      </c>
      <c r="U95" s="55">
        <v>1.91</v>
      </c>
      <c r="V95" s="127">
        <v>1917.104</v>
      </c>
      <c r="W95" s="126">
        <v>6540</v>
      </c>
      <c r="X95" s="126">
        <v>6190</v>
      </c>
      <c r="Y95" s="128">
        <v>211</v>
      </c>
      <c r="Z95" s="128">
        <v>130</v>
      </c>
      <c r="AA95" s="128">
        <v>61.61</v>
      </c>
      <c r="AB95" s="129">
        <v>66.040000000000006</v>
      </c>
      <c r="AC95" s="129">
        <v>31.27</v>
      </c>
      <c r="AD95" s="128">
        <v>15</v>
      </c>
      <c r="AE95" s="51">
        <v>0.219</v>
      </c>
      <c r="AF95" s="55" t="s">
        <v>1142</v>
      </c>
      <c r="AG95" s="55" t="s">
        <v>1381</v>
      </c>
      <c r="AH95" s="55" t="s">
        <v>1382</v>
      </c>
      <c r="AI95" s="55">
        <v>202.4</v>
      </c>
      <c r="AJ95" s="128">
        <v>202.4</v>
      </c>
      <c r="AK95" s="126">
        <v>4166</v>
      </c>
      <c r="AL95" s="129">
        <v>107</v>
      </c>
      <c r="AM95" s="126">
        <f>$AK$4</f>
        <v>3250</v>
      </c>
      <c r="AN95" s="126">
        <v>8189</v>
      </c>
      <c r="AO95" s="50">
        <v>100</v>
      </c>
      <c r="AP95" s="55">
        <v>5</v>
      </c>
      <c r="AQ95" s="55" t="s">
        <v>225</v>
      </c>
      <c r="AR95" s="55" t="s">
        <v>1383</v>
      </c>
      <c r="AS95" s="126">
        <v>4054</v>
      </c>
      <c r="AT95" s="55" t="s">
        <v>292</v>
      </c>
      <c r="AU95" s="55" t="s">
        <v>292</v>
      </c>
      <c r="AV95" s="55" t="s">
        <v>292</v>
      </c>
      <c r="AW95" s="55" t="s">
        <v>1384</v>
      </c>
      <c r="AX95" s="55">
        <v>5</v>
      </c>
      <c r="AY95" s="55">
        <v>5.6</v>
      </c>
      <c r="AZ95" s="50">
        <v>3</v>
      </c>
      <c r="BA95" s="50">
        <v>48</v>
      </c>
      <c r="BB95" s="55" t="s">
        <v>228</v>
      </c>
      <c r="BC95" s="55" t="s">
        <v>691</v>
      </c>
      <c r="BD95" s="55" t="s">
        <v>226</v>
      </c>
      <c r="BE95" s="55" t="s">
        <v>692</v>
      </c>
      <c r="BF95" s="55">
        <v>5.7</v>
      </c>
      <c r="BG95" s="55" t="s">
        <v>179</v>
      </c>
      <c r="BH95" s="55" t="s">
        <v>292</v>
      </c>
      <c r="BI95" s="55" t="s">
        <v>702</v>
      </c>
      <c r="BJ95" s="55" t="s">
        <v>703</v>
      </c>
      <c r="BK95" s="55"/>
      <c r="BL95" s="55" t="s">
        <v>316</v>
      </c>
      <c r="BM95" s="55" t="s">
        <v>317</v>
      </c>
      <c r="BN95" s="55" t="s">
        <v>1385</v>
      </c>
      <c r="BO95" s="55" t="s">
        <v>292</v>
      </c>
      <c r="BP95" s="55" t="s">
        <v>693</v>
      </c>
      <c r="BQ95" s="55" t="s">
        <v>533</v>
      </c>
      <c r="BR95" s="55" t="s">
        <v>533</v>
      </c>
      <c r="BS95" s="55" t="s">
        <v>694</v>
      </c>
      <c r="BT95" s="131">
        <v>40555</v>
      </c>
      <c r="BU95" s="131">
        <v>40555</v>
      </c>
      <c r="BV95" s="50">
        <v>2014</v>
      </c>
      <c r="BW95" s="51">
        <v>3</v>
      </c>
      <c r="BX95" s="51"/>
      <c r="BY95" s="50">
        <v>2005</v>
      </c>
      <c r="BZ95" s="50">
        <v>2016</v>
      </c>
      <c r="CA95" s="50">
        <v>1</v>
      </c>
      <c r="CB95" s="50">
        <v>1</v>
      </c>
      <c r="CC95" s="50" t="s">
        <v>227</v>
      </c>
      <c r="CD95" s="50"/>
      <c r="CE95" s="50"/>
      <c r="CF95" s="55"/>
      <c r="CG95" s="55"/>
      <c r="CH95" s="55"/>
      <c r="CI95" s="55"/>
      <c r="CJ95" s="55" t="s">
        <v>292</v>
      </c>
      <c r="CK95" s="55" t="s">
        <v>242</v>
      </c>
      <c r="CL95" s="55" t="s">
        <v>226</v>
      </c>
      <c r="CM95" s="55" t="s">
        <v>226</v>
      </c>
      <c r="CN95" s="55" t="s">
        <v>226</v>
      </c>
      <c r="CO95" s="55" t="s">
        <v>1386</v>
      </c>
      <c r="CP95" s="55"/>
      <c r="CQ95" s="55"/>
      <c r="CR95" s="55" t="s">
        <v>226</v>
      </c>
      <c r="CS95" s="55" t="s">
        <v>244</v>
      </c>
      <c r="CT95" s="55" t="s">
        <v>607</v>
      </c>
      <c r="CU95" s="55" t="s">
        <v>226</v>
      </c>
      <c r="CV95" s="126">
        <v>5</v>
      </c>
      <c r="CW95" s="126">
        <v>680</v>
      </c>
      <c r="CX95" s="126" t="s">
        <v>237</v>
      </c>
      <c r="CY95" s="55">
        <v>1</v>
      </c>
      <c r="CZ95" s="126" t="s">
        <v>226</v>
      </c>
      <c r="DA95" s="126" t="s">
        <v>226</v>
      </c>
      <c r="DB95" s="55" t="s">
        <v>248</v>
      </c>
      <c r="DC95" s="55" t="s">
        <v>248</v>
      </c>
      <c r="DD95" s="55" t="s">
        <v>697</v>
      </c>
      <c r="DE95" s="55" t="s">
        <v>248</v>
      </c>
      <c r="DF95" s="55">
        <v>0</v>
      </c>
      <c r="DG95" s="50">
        <v>0</v>
      </c>
      <c r="DH95" s="50">
        <v>0</v>
      </c>
      <c r="DI95" s="55" t="s">
        <v>249</v>
      </c>
      <c r="DJ95" s="126">
        <v>0</v>
      </c>
      <c r="DK95" s="126">
        <f>+DF950</f>
        <v>0</v>
      </c>
      <c r="DL95" s="55" t="s">
        <v>227</v>
      </c>
      <c r="DM95" s="55" t="s">
        <v>305</v>
      </c>
      <c r="DN95" s="126">
        <v>0</v>
      </c>
      <c r="DO95" s="126">
        <v>0</v>
      </c>
      <c r="DP95" s="130">
        <v>0</v>
      </c>
    </row>
    <row r="96" spans="1:120" s="100" customFormat="1" ht="51" customHeight="1">
      <c r="A96" s="346" t="s">
        <v>179</v>
      </c>
      <c r="B96" s="348" t="s">
        <v>178</v>
      </c>
      <c r="C96" s="87" t="s">
        <v>216</v>
      </c>
      <c r="D96" s="88" t="s">
        <v>217</v>
      </c>
      <c r="E96" s="87" t="s">
        <v>218</v>
      </c>
      <c r="F96" s="89">
        <v>1057</v>
      </c>
      <c r="G96" s="90">
        <v>38618</v>
      </c>
      <c r="H96" s="91">
        <v>38664</v>
      </c>
      <c r="I96" s="87" t="s">
        <v>698</v>
      </c>
      <c r="J96" s="92" t="s">
        <v>292</v>
      </c>
      <c r="K96" s="87"/>
      <c r="L96" s="87"/>
      <c r="M96" s="256" t="s">
        <v>699</v>
      </c>
      <c r="N96" s="93">
        <v>84830</v>
      </c>
      <c r="O96" s="93">
        <v>19488</v>
      </c>
      <c r="P96" s="93">
        <v>104318</v>
      </c>
      <c r="Q96" s="93">
        <v>78998</v>
      </c>
      <c r="R96" s="93">
        <v>24341</v>
      </c>
      <c r="S96" s="94" t="s">
        <v>326</v>
      </c>
      <c r="T96" s="93">
        <v>103339</v>
      </c>
      <c r="U96" s="92">
        <v>8.1999999999999993</v>
      </c>
      <c r="V96" s="93">
        <v>1411</v>
      </c>
      <c r="W96" s="93">
        <v>13689</v>
      </c>
      <c r="X96" s="93">
        <v>15584</v>
      </c>
      <c r="Y96" s="95">
        <v>1350</v>
      </c>
      <c r="Z96" s="96">
        <v>660</v>
      </c>
      <c r="AA96" s="96">
        <v>48.888888888888886</v>
      </c>
      <c r="AB96" s="96">
        <v>480</v>
      </c>
      <c r="AC96" s="96">
        <v>35.555555555555557</v>
      </c>
      <c r="AD96" s="96">
        <v>210</v>
      </c>
      <c r="AE96" s="95">
        <v>0.53047271012613462</v>
      </c>
      <c r="AF96" s="92" t="s">
        <v>1720</v>
      </c>
      <c r="AG96" s="92" t="s">
        <v>700</v>
      </c>
      <c r="AH96" s="92" t="s">
        <v>256</v>
      </c>
      <c r="AI96" s="92">
        <v>837.5</v>
      </c>
      <c r="AJ96" s="95">
        <v>1350</v>
      </c>
      <c r="AK96" s="92">
        <v>15332</v>
      </c>
      <c r="AL96" s="96">
        <v>0</v>
      </c>
      <c r="AM96" s="93">
        <v>15332</v>
      </c>
      <c r="AN96" s="93">
        <v>83458.262320328548</v>
      </c>
      <c r="AO96" s="97">
        <v>98.382956878850109</v>
      </c>
      <c r="AP96" s="92">
        <v>9</v>
      </c>
      <c r="AQ96" s="92" t="s">
        <v>225</v>
      </c>
      <c r="AR96" s="92"/>
      <c r="AS96" s="93">
        <v>15332</v>
      </c>
      <c r="AT96" s="92" t="s">
        <v>292</v>
      </c>
      <c r="AU96" s="92" t="s">
        <v>292</v>
      </c>
      <c r="AV96" s="92" t="s">
        <v>292</v>
      </c>
      <c r="AW96" s="92" t="s">
        <v>292</v>
      </c>
      <c r="AX96" s="92">
        <v>11</v>
      </c>
      <c r="AY96" s="92">
        <v>200</v>
      </c>
      <c r="AZ96" s="97">
        <v>82</v>
      </c>
      <c r="BA96" s="97">
        <v>41</v>
      </c>
      <c r="BB96" s="92" t="s">
        <v>228</v>
      </c>
      <c r="BC96" s="92" t="s">
        <v>701</v>
      </c>
      <c r="BD96" s="92" t="s">
        <v>226</v>
      </c>
      <c r="BE96" s="92" t="s">
        <v>692</v>
      </c>
      <c r="BF96" s="92">
        <v>5.5</v>
      </c>
      <c r="BG96" s="92" t="s">
        <v>179</v>
      </c>
      <c r="BH96" s="92" t="s">
        <v>217</v>
      </c>
      <c r="BI96" s="92" t="s">
        <v>702</v>
      </c>
      <c r="BJ96" s="92" t="s">
        <v>703</v>
      </c>
      <c r="BK96" s="92"/>
      <c r="BL96" s="92" t="s">
        <v>316</v>
      </c>
      <c r="BM96" s="92" t="s">
        <v>317</v>
      </c>
      <c r="BN96" s="92" t="s">
        <v>302</v>
      </c>
      <c r="BO96" s="92" t="s">
        <v>225</v>
      </c>
      <c r="BP96" s="92" t="s">
        <v>704</v>
      </c>
      <c r="BQ96" s="92" t="s">
        <v>237</v>
      </c>
      <c r="BR96" s="92" t="s">
        <v>237</v>
      </c>
      <c r="BS96" s="92" t="s">
        <v>705</v>
      </c>
      <c r="BT96" s="98">
        <v>38444</v>
      </c>
      <c r="BU96" s="98">
        <v>38444</v>
      </c>
      <c r="BV96" s="97">
        <v>2005</v>
      </c>
      <c r="BW96" s="101">
        <v>8</v>
      </c>
      <c r="BX96" s="101"/>
      <c r="BY96" s="97">
        <v>2005</v>
      </c>
      <c r="BZ96" s="97">
        <v>2013</v>
      </c>
      <c r="CA96" s="97">
        <v>1</v>
      </c>
      <c r="CB96" s="97">
        <v>1</v>
      </c>
      <c r="CC96" s="97"/>
      <c r="CD96" s="97" t="s">
        <v>706</v>
      </c>
      <c r="CE96" s="97"/>
      <c r="CF96" s="92" t="s">
        <v>590</v>
      </c>
      <c r="CG96" s="92">
        <v>49500</v>
      </c>
      <c r="CH96" s="92">
        <v>20000</v>
      </c>
      <c r="CI96" s="92">
        <v>20000</v>
      </c>
      <c r="CJ96" s="92" t="s">
        <v>225</v>
      </c>
      <c r="CK96" s="92" t="s">
        <v>242</v>
      </c>
      <c r="CL96" s="92" t="s">
        <v>217</v>
      </c>
      <c r="CM96" s="92" t="s">
        <v>225</v>
      </c>
      <c r="CN96" s="92" t="s">
        <v>456</v>
      </c>
      <c r="CO96" s="92" t="s">
        <v>501</v>
      </c>
      <c r="CP96" s="92" t="s">
        <v>237</v>
      </c>
      <c r="CQ96" s="92" t="s">
        <v>320</v>
      </c>
      <c r="CR96" s="92" t="s">
        <v>217</v>
      </c>
      <c r="CS96" s="92" t="s">
        <v>501</v>
      </c>
      <c r="CT96" s="92" t="s">
        <v>607</v>
      </c>
      <c r="CU96" s="92" t="s">
        <v>241</v>
      </c>
      <c r="CV96" s="93">
        <v>5</v>
      </c>
      <c r="CW96" s="93">
        <v>680</v>
      </c>
      <c r="CX96" s="93" t="s">
        <v>225</v>
      </c>
      <c r="CY96" s="92" t="s">
        <v>249</v>
      </c>
      <c r="CZ96" s="93" t="s">
        <v>225</v>
      </c>
      <c r="DA96" s="93" t="s">
        <v>225</v>
      </c>
      <c r="DB96" s="92" t="s">
        <v>248</v>
      </c>
      <c r="DC96" s="92"/>
      <c r="DD96" s="92" t="s">
        <v>697</v>
      </c>
      <c r="DE96" s="92"/>
      <c r="DF96" s="92"/>
      <c r="DG96" s="97">
        <v>0</v>
      </c>
      <c r="DH96" s="97">
        <v>0</v>
      </c>
      <c r="DI96" s="92" t="s">
        <v>249</v>
      </c>
      <c r="DJ96" s="93">
        <v>0</v>
      </c>
      <c r="DK96" s="93">
        <v>0</v>
      </c>
      <c r="DL96" s="92" t="s">
        <v>227</v>
      </c>
      <c r="DM96" s="92" t="s">
        <v>259</v>
      </c>
      <c r="DN96" s="93"/>
      <c r="DO96" s="93"/>
      <c r="DP96" s="99"/>
    </row>
    <row r="97" spans="1:120" ht="51" customHeight="1">
      <c r="A97" s="347"/>
      <c r="B97" s="349"/>
      <c r="C97" s="35" t="s">
        <v>260</v>
      </c>
      <c r="D97" s="120" t="s">
        <v>226</v>
      </c>
      <c r="E97" s="125" t="s">
        <v>218</v>
      </c>
      <c r="F97" s="122" t="s">
        <v>1387</v>
      </c>
      <c r="G97" s="123">
        <v>38618</v>
      </c>
      <c r="H97" s="124">
        <v>38664</v>
      </c>
      <c r="I97" s="125" t="s">
        <v>698</v>
      </c>
      <c r="J97" s="55" t="s">
        <v>226</v>
      </c>
      <c r="K97" s="125" t="s">
        <v>242</v>
      </c>
      <c r="L97" s="125" t="s">
        <v>242</v>
      </c>
      <c r="M97" s="182" t="s">
        <v>699</v>
      </c>
      <c r="N97" s="197">
        <v>87225</v>
      </c>
      <c r="O97" s="197">
        <v>19662</v>
      </c>
      <c r="P97" s="197">
        <v>106887</v>
      </c>
      <c r="Q97" s="126">
        <v>84515</v>
      </c>
      <c r="R97" s="146">
        <v>19803</v>
      </c>
      <c r="S97" s="127" t="s">
        <v>326</v>
      </c>
      <c r="T97" s="126">
        <v>104318</v>
      </c>
      <c r="U97" s="55">
        <v>2</v>
      </c>
      <c r="V97" s="126">
        <v>1411</v>
      </c>
      <c r="W97" s="126">
        <v>17353</v>
      </c>
      <c r="X97" s="126">
        <v>15584</v>
      </c>
      <c r="Y97" s="128">
        <v>1290</v>
      </c>
      <c r="Z97" s="129">
        <v>456.66</v>
      </c>
      <c r="AA97" s="129">
        <v>35.4</v>
      </c>
      <c r="AB97" s="129">
        <v>459.24</v>
      </c>
      <c r="AC97" s="129">
        <v>35.6</v>
      </c>
      <c r="AD97" s="129">
        <v>374.1</v>
      </c>
      <c r="AE97" s="128">
        <v>0.378</v>
      </c>
      <c r="AF97" s="55" t="s">
        <v>1142</v>
      </c>
      <c r="AG97" s="55" t="s">
        <v>700</v>
      </c>
      <c r="AH97" s="55" t="s">
        <v>256</v>
      </c>
      <c r="AI97" s="55">
        <v>1290</v>
      </c>
      <c r="AJ97" s="128">
        <v>1290</v>
      </c>
      <c r="AK97" s="126">
        <v>17353</v>
      </c>
      <c r="AL97" s="129">
        <v>0</v>
      </c>
      <c r="AM97" s="126">
        <v>17353</v>
      </c>
      <c r="AN97" s="126">
        <v>84515</v>
      </c>
      <c r="AO97" s="50">
        <v>100</v>
      </c>
      <c r="AP97" s="55">
        <v>9</v>
      </c>
      <c r="AQ97" s="55" t="s">
        <v>292</v>
      </c>
      <c r="AR97" s="55" t="s">
        <v>1388</v>
      </c>
      <c r="AS97" s="126">
        <v>17353</v>
      </c>
      <c r="AT97" s="55" t="s">
        <v>226</v>
      </c>
      <c r="AU97" s="55" t="s">
        <v>292</v>
      </c>
      <c r="AV97" s="55" t="s">
        <v>292</v>
      </c>
      <c r="AW97" s="55" t="s">
        <v>292</v>
      </c>
      <c r="AX97" s="55">
        <v>11</v>
      </c>
      <c r="AY97" s="55">
        <v>200</v>
      </c>
      <c r="AZ97" s="50">
        <v>82</v>
      </c>
      <c r="BA97" s="50">
        <v>41</v>
      </c>
      <c r="BB97" s="55" t="s">
        <v>228</v>
      </c>
      <c r="BC97" s="55" t="s">
        <v>701</v>
      </c>
      <c r="BD97" s="55" t="s">
        <v>533</v>
      </c>
      <c r="BE97" s="55" t="s">
        <v>692</v>
      </c>
      <c r="BF97" s="55" t="s">
        <v>1389</v>
      </c>
      <c r="BG97" s="55" t="s">
        <v>179</v>
      </c>
      <c r="BH97" s="55" t="s">
        <v>226</v>
      </c>
      <c r="BI97" s="55" t="s">
        <v>702</v>
      </c>
      <c r="BJ97" s="55" t="s">
        <v>703</v>
      </c>
      <c r="BK97" s="55"/>
      <c r="BL97" s="55" t="s">
        <v>316</v>
      </c>
      <c r="BM97" s="55" t="s">
        <v>317</v>
      </c>
      <c r="BN97" s="55" t="s">
        <v>1385</v>
      </c>
      <c r="BO97" s="55" t="s">
        <v>226</v>
      </c>
      <c r="BP97" s="190" t="s">
        <v>1390</v>
      </c>
      <c r="BQ97" s="55" t="s">
        <v>237</v>
      </c>
      <c r="BR97" s="55" t="s">
        <v>237</v>
      </c>
      <c r="BS97" s="55" t="s">
        <v>1391</v>
      </c>
      <c r="BT97" s="86">
        <v>41687</v>
      </c>
      <c r="BU97" s="86">
        <v>41687</v>
      </c>
      <c r="BV97" s="50">
        <v>2014</v>
      </c>
      <c r="BW97" s="51">
        <v>3</v>
      </c>
      <c r="BX97" s="51"/>
      <c r="BY97" s="50">
        <v>2005</v>
      </c>
      <c r="BZ97" s="50">
        <v>2016</v>
      </c>
      <c r="CA97" s="50">
        <v>3</v>
      </c>
      <c r="CB97" s="50">
        <v>3</v>
      </c>
      <c r="CC97" s="50" t="s">
        <v>227</v>
      </c>
      <c r="CD97" s="257" t="s">
        <v>1392</v>
      </c>
      <c r="CE97" s="257" t="s">
        <v>1393</v>
      </c>
      <c r="CF97" s="55" t="s">
        <v>1394</v>
      </c>
      <c r="CG97" s="55">
        <v>49500</v>
      </c>
      <c r="CH97" s="55">
        <v>7000</v>
      </c>
      <c r="CI97" s="55">
        <v>7000</v>
      </c>
      <c r="CJ97" s="55" t="s">
        <v>292</v>
      </c>
      <c r="CK97" s="55" t="s">
        <v>242</v>
      </c>
      <c r="CL97" s="55" t="s">
        <v>226</v>
      </c>
      <c r="CM97" s="55" t="s">
        <v>226</v>
      </c>
      <c r="CN97" s="55" t="s">
        <v>1395</v>
      </c>
      <c r="CO97" s="55" t="s">
        <v>1386</v>
      </c>
      <c r="CP97" s="55" t="s">
        <v>237</v>
      </c>
      <c r="CQ97" s="55" t="s">
        <v>320</v>
      </c>
      <c r="CR97" s="55" t="s">
        <v>226</v>
      </c>
      <c r="CS97" s="55" t="s">
        <v>244</v>
      </c>
      <c r="CT97" s="55" t="s">
        <v>1396</v>
      </c>
      <c r="CU97" s="55" t="s">
        <v>226</v>
      </c>
      <c r="CV97" s="126">
        <v>5</v>
      </c>
      <c r="CW97" s="126">
        <v>680</v>
      </c>
      <c r="CX97" s="126" t="s">
        <v>237</v>
      </c>
      <c r="CY97" s="55">
        <v>1</v>
      </c>
      <c r="CZ97" s="126" t="s">
        <v>226</v>
      </c>
      <c r="DA97" s="126" t="s">
        <v>226</v>
      </c>
      <c r="DB97" s="55" t="s">
        <v>1397</v>
      </c>
      <c r="DC97" s="55" t="s">
        <v>869</v>
      </c>
      <c r="DD97" s="55" t="s">
        <v>697</v>
      </c>
      <c r="DE97" s="55" t="s">
        <v>248</v>
      </c>
      <c r="DF97" s="55">
        <v>26</v>
      </c>
      <c r="DG97" s="50">
        <v>0</v>
      </c>
      <c r="DH97" s="50">
        <v>0</v>
      </c>
      <c r="DI97" s="55" t="s">
        <v>249</v>
      </c>
      <c r="DJ97" s="126">
        <f>+DF97</f>
        <v>26</v>
      </c>
      <c r="DK97" s="126">
        <f>+DJ97/AB97*100</f>
        <v>5.6615277414859335</v>
      </c>
      <c r="DL97" s="55" t="s">
        <v>728</v>
      </c>
      <c r="DM97" s="55" t="s">
        <v>1780</v>
      </c>
      <c r="DN97" s="126">
        <v>0</v>
      </c>
      <c r="DO97" s="126">
        <v>10</v>
      </c>
      <c r="DP97" s="130">
        <v>0</v>
      </c>
    </row>
    <row r="98" spans="1:120" s="100" customFormat="1" ht="51" customHeight="1">
      <c r="A98" s="346" t="s">
        <v>180</v>
      </c>
      <c r="B98" s="348" t="s">
        <v>178</v>
      </c>
      <c r="C98" s="87" t="s">
        <v>216</v>
      </c>
      <c r="D98" s="88" t="s">
        <v>217</v>
      </c>
      <c r="E98" s="87" t="s">
        <v>276</v>
      </c>
      <c r="F98" s="89">
        <v>126</v>
      </c>
      <c r="G98" s="90">
        <v>38625</v>
      </c>
      <c r="H98" s="91">
        <v>38782</v>
      </c>
      <c r="I98" s="87" t="s">
        <v>707</v>
      </c>
      <c r="J98" s="92" t="s">
        <v>292</v>
      </c>
      <c r="K98" s="87"/>
      <c r="L98" s="87"/>
      <c r="M98" s="256" t="s">
        <v>708</v>
      </c>
      <c r="N98" s="93">
        <v>25798</v>
      </c>
      <c r="O98" s="93">
        <v>22770</v>
      </c>
      <c r="P98" s="93">
        <v>48568</v>
      </c>
      <c r="Q98" s="93">
        <v>32083</v>
      </c>
      <c r="R98" s="93">
        <v>26188</v>
      </c>
      <c r="S98" s="94" t="s">
        <v>326</v>
      </c>
      <c r="T98" s="93">
        <v>58271</v>
      </c>
      <c r="U98" s="92" t="s">
        <v>1398</v>
      </c>
      <c r="V98" s="93">
        <v>1563</v>
      </c>
      <c r="W98" s="93">
        <v>4678</v>
      </c>
      <c r="X98" s="93">
        <v>5818</v>
      </c>
      <c r="Y98" s="95">
        <v>770</v>
      </c>
      <c r="Z98" s="96">
        <v>469.7</v>
      </c>
      <c r="AA98" s="96">
        <v>61</v>
      </c>
      <c r="AB98" s="96">
        <v>200.20000000000002</v>
      </c>
      <c r="AC98" s="96">
        <v>26</v>
      </c>
      <c r="AD98" s="96">
        <v>100.1</v>
      </c>
      <c r="AE98" s="95">
        <v>0.99490916608522628</v>
      </c>
      <c r="AF98" s="92" t="s">
        <v>1720</v>
      </c>
      <c r="AG98" s="92" t="s">
        <v>709</v>
      </c>
      <c r="AH98" s="92" t="s">
        <v>309</v>
      </c>
      <c r="AI98" s="92">
        <v>384</v>
      </c>
      <c r="AJ98" s="95">
        <v>770</v>
      </c>
      <c r="AK98" s="92">
        <v>4654</v>
      </c>
      <c r="AL98" s="96">
        <v>0</v>
      </c>
      <c r="AM98" s="93">
        <v>4654</v>
      </c>
      <c r="AN98" s="93">
        <v>20636.626332072876</v>
      </c>
      <c r="AO98" s="97">
        <v>79.993124785149533</v>
      </c>
      <c r="AP98" s="92">
        <v>4</v>
      </c>
      <c r="AQ98" s="92" t="s">
        <v>225</v>
      </c>
      <c r="AR98" s="92"/>
      <c r="AS98" s="93">
        <v>4893</v>
      </c>
      <c r="AT98" s="92" t="s">
        <v>292</v>
      </c>
      <c r="AU98" s="92" t="s">
        <v>226</v>
      </c>
      <c r="AV98" s="92" t="s">
        <v>226</v>
      </c>
      <c r="AW98" s="92" t="s">
        <v>292</v>
      </c>
      <c r="AX98" s="92">
        <v>17</v>
      </c>
      <c r="AY98" s="92">
        <v>8.5399999999999991</v>
      </c>
      <c r="AZ98" s="97">
        <v>4.3</v>
      </c>
      <c r="BA98" s="97">
        <v>50.351288056206094</v>
      </c>
      <c r="BB98" s="92" t="s">
        <v>600</v>
      </c>
      <c r="BC98" s="92" t="s">
        <v>710</v>
      </c>
      <c r="BD98" s="92" t="s">
        <v>226</v>
      </c>
      <c r="BE98" s="92" t="s">
        <v>711</v>
      </c>
      <c r="BF98" s="92" t="s">
        <v>712</v>
      </c>
      <c r="BG98" s="92" t="s">
        <v>180</v>
      </c>
      <c r="BH98" s="92" t="s">
        <v>217</v>
      </c>
      <c r="BI98" s="92"/>
      <c r="BJ98" s="92"/>
      <c r="BK98" s="92"/>
      <c r="BL98" s="92" t="s">
        <v>10</v>
      </c>
      <c r="BM98" s="92" t="s">
        <v>234</v>
      </c>
      <c r="BN98" s="92" t="s">
        <v>302</v>
      </c>
      <c r="BO98" s="92" t="s">
        <v>225</v>
      </c>
      <c r="BP98" s="92" t="s">
        <v>713</v>
      </c>
      <c r="BQ98" s="92" t="s">
        <v>237</v>
      </c>
      <c r="BR98" s="92" t="s">
        <v>237</v>
      </c>
      <c r="BS98" s="92" t="s">
        <v>714</v>
      </c>
      <c r="BT98" s="98">
        <v>37839</v>
      </c>
      <c r="BU98" s="98">
        <v>37839</v>
      </c>
      <c r="BV98" s="97">
        <v>2003</v>
      </c>
      <c r="BW98" s="101">
        <v>9</v>
      </c>
      <c r="BX98" s="101"/>
      <c r="BY98" s="97">
        <v>2003</v>
      </c>
      <c r="BZ98" s="97">
        <v>2012</v>
      </c>
      <c r="CA98" s="97">
        <v>0</v>
      </c>
      <c r="CB98" s="97">
        <v>0</v>
      </c>
      <c r="CC98" s="97">
        <v>0</v>
      </c>
      <c r="CD98" s="92" t="s">
        <v>715</v>
      </c>
      <c r="CE98" s="92" t="s">
        <v>716</v>
      </c>
      <c r="CF98" s="92" t="s">
        <v>241</v>
      </c>
      <c r="CG98" s="92">
        <v>147455</v>
      </c>
      <c r="CH98" s="92">
        <v>30000</v>
      </c>
      <c r="CI98" s="92">
        <v>27171</v>
      </c>
      <c r="CJ98" s="92" t="s">
        <v>225</v>
      </c>
      <c r="CK98" s="92" t="s">
        <v>242</v>
      </c>
      <c r="CL98" s="92" t="s">
        <v>217</v>
      </c>
      <c r="CM98" s="92" t="s">
        <v>217</v>
      </c>
      <c r="CN98" s="92" t="s">
        <v>249</v>
      </c>
      <c r="CO98" s="92" t="s">
        <v>477</v>
      </c>
      <c r="CP98" s="92" t="s">
        <v>225</v>
      </c>
      <c r="CQ98" s="92" t="s">
        <v>249</v>
      </c>
      <c r="CR98" s="92" t="s">
        <v>217</v>
      </c>
      <c r="CS98" s="92" t="s">
        <v>244</v>
      </c>
      <c r="CT98" s="92" t="s">
        <v>607</v>
      </c>
      <c r="CU98" s="92" t="s">
        <v>241</v>
      </c>
      <c r="CV98" s="93">
        <v>130</v>
      </c>
      <c r="CW98" s="93">
        <v>6200</v>
      </c>
      <c r="CX98" s="92" t="s">
        <v>237</v>
      </c>
      <c r="CY98" s="92">
        <v>3</v>
      </c>
      <c r="CZ98" s="92" t="s">
        <v>217</v>
      </c>
      <c r="DA98" s="92" t="s">
        <v>217</v>
      </c>
      <c r="DB98" s="92" t="s">
        <v>717</v>
      </c>
      <c r="DC98" s="92"/>
      <c r="DD98" s="92" t="s">
        <v>697</v>
      </c>
      <c r="DE98" s="92"/>
      <c r="DF98" s="92"/>
      <c r="DG98" s="97">
        <v>80</v>
      </c>
      <c r="DH98" s="97">
        <v>17.032148179689163</v>
      </c>
      <c r="DI98" s="97" t="s">
        <v>249</v>
      </c>
      <c r="DJ98" s="93">
        <v>100</v>
      </c>
      <c r="DK98" s="93">
        <v>49.950049950049944</v>
      </c>
      <c r="DL98" s="92" t="s">
        <v>258</v>
      </c>
      <c r="DM98" s="92" t="s">
        <v>305</v>
      </c>
      <c r="DN98" s="93">
        <v>0</v>
      </c>
      <c r="DO98" s="93">
        <v>15</v>
      </c>
      <c r="DP98" s="99">
        <v>0</v>
      </c>
    </row>
    <row r="99" spans="1:120" ht="51" customHeight="1">
      <c r="A99" s="347"/>
      <c r="B99" s="349"/>
      <c r="C99" s="35" t="s">
        <v>260</v>
      </c>
      <c r="D99" s="120" t="s">
        <v>226</v>
      </c>
      <c r="E99" s="125" t="s">
        <v>276</v>
      </c>
      <c r="F99" s="122" t="s">
        <v>1399</v>
      </c>
      <c r="G99" s="123">
        <v>38625</v>
      </c>
      <c r="H99" s="124">
        <v>38782</v>
      </c>
      <c r="I99" s="125" t="s">
        <v>707</v>
      </c>
      <c r="J99" s="55" t="s">
        <v>226</v>
      </c>
      <c r="K99" s="125" t="s">
        <v>242</v>
      </c>
      <c r="L99" s="125" t="s">
        <v>242</v>
      </c>
      <c r="M99" s="182" t="s">
        <v>708</v>
      </c>
      <c r="N99" s="197">
        <v>25849</v>
      </c>
      <c r="O99" s="197">
        <v>23065</v>
      </c>
      <c r="P99" s="197">
        <v>48914</v>
      </c>
      <c r="Q99" s="126">
        <v>28304</v>
      </c>
      <c r="R99" s="308">
        <v>20012</v>
      </c>
      <c r="S99" s="127" t="s">
        <v>326</v>
      </c>
      <c r="T99" s="126">
        <v>48316</v>
      </c>
      <c r="U99" s="55">
        <v>10.8</v>
      </c>
      <c r="V99" s="126">
        <v>1563</v>
      </c>
      <c r="W99" s="126">
        <v>4678</v>
      </c>
      <c r="X99" s="126">
        <v>9205</v>
      </c>
      <c r="Y99" s="258">
        <v>770.3</v>
      </c>
      <c r="Z99" s="186">
        <v>314.82</v>
      </c>
      <c r="AA99" s="186">
        <v>40.869999999999997</v>
      </c>
      <c r="AB99" s="186">
        <v>375.37</v>
      </c>
      <c r="AC99" s="186">
        <v>48.73</v>
      </c>
      <c r="AD99" s="129">
        <v>80.11</v>
      </c>
      <c r="AE99" s="128">
        <v>0.7</v>
      </c>
      <c r="AF99" s="55" t="s">
        <v>1506</v>
      </c>
      <c r="AG99" s="55" t="s">
        <v>1400</v>
      </c>
      <c r="AH99" s="55" t="s">
        <v>256</v>
      </c>
      <c r="AI99" s="128">
        <v>756.61</v>
      </c>
      <c r="AJ99" s="128">
        <v>736.61</v>
      </c>
      <c r="AK99" s="258">
        <v>9205</v>
      </c>
      <c r="AL99" s="258" t="s">
        <v>227</v>
      </c>
      <c r="AM99" s="126">
        <v>9205</v>
      </c>
      <c r="AN99" s="126">
        <v>28304</v>
      </c>
      <c r="AO99" s="50">
        <v>100</v>
      </c>
      <c r="AP99" s="55">
        <v>6</v>
      </c>
      <c r="AQ99" s="55" t="s">
        <v>292</v>
      </c>
      <c r="AR99" s="55" t="s">
        <v>1781</v>
      </c>
      <c r="AS99" s="126">
        <v>9205</v>
      </c>
      <c r="AT99" s="55" t="s">
        <v>226</v>
      </c>
      <c r="AU99" s="55" t="s">
        <v>226</v>
      </c>
      <c r="AV99" s="55" t="s">
        <v>226</v>
      </c>
      <c r="AW99" s="55" t="s">
        <v>1401</v>
      </c>
      <c r="AX99" s="55">
        <v>7</v>
      </c>
      <c r="AY99" s="55">
        <v>8.5399999999999991</v>
      </c>
      <c r="AZ99" s="129">
        <v>4.33</v>
      </c>
      <c r="BA99" s="50">
        <v>50</v>
      </c>
      <c r="BB99" s="55" t="s">
        <v>228</v>
      </c>
      <c r="BC99" s="55" t="s">
        <v>710</v>
      </c>
      <c r="BD99" s="55" t="s">
        <v>226</v>
      </c>
      <c r="BE99" s="55" t="s">
        <v>711</v>
      </c>
      <c r="BF99" s="55" t="s">
        <v>712</v>
      </c>
      <c r="BG99" s="55" t="s">
        <v>180</v>
      </c>
      <c r="BH99" s="55" t="s">
        <v>226</v>
      </c>
      <c r="BI99" s="55"/>
      <c r="BJ99" s="55"/>
      <c r="BK99" s="55"/>
      <c r="BL99" s="55" t="s">
        <v>10</v>
      </c>
      <c r="BM99" s="55" t="s">
        <v>234</v>
      </c>
      <c r="BN99" s="55" t="s">
        <v>302</v>
      </c>
      <c r="BO99" s="55" t="s">
        <v>225</v>
      </c>
      <c r="BP99" s="55" t="s">
        <v>713</v>
      </c>
      <c r="BQ99" s="55" t="s">
        <v>226</v>
      </c>
      <c r="BR99" s="55" t="s">
        <v>226</v>
      </c>
      <c r="BS99" s="55" t="s">
        <v>714</v>
      </c>
      <c r="BT99" s="131">
        <v>37839</v>
      </c>
      <c r="BU99" s="131">
        <v>37839</v>
      </c>
      <c r="BV99" s="50">
        <v>2003</v>
      </c>
      <c r="BW99" s="51">
        <v>9</v>
      </c>
      <c r="BX99" s="51"/>
      <c r="BY99" s="50">
        <v>2003</v>
      </c>
      <c r="BZ99" s="50">
        <v>2012</v>
      </c>
      <c r="CA99" s="50">
        <v>0</v>
      </c>
      <c r="CB99" s="50">
        <v>0</v>
      </c>
      <c r="CC99" s="50" t="s">
        <v>227</v>
      </c>
      <c r="CD99" s="259" t="s">
        <v>1402</v>
      </c>
      <c r="CE99" s="259" t="s">
        <v>1402</v>
      </c>
      <c r="CF99" s="55" t="s">
        <v>241</v>
      </c>
      <c r="CG99" s="55">
        <v>147455</v>
      </c>
      <c r="CH99" s="55">
        <v>30000</v>
      </c>
      <c r="CI99" s="55"/>
      <c r="CJ99" s="55" t="s">
        <v>292</v>
      </c>
      <c r="CK99" s="55" t="s">
        <v>242</v>
      </c>
      <c r="CL99" s="55" t="s">
        <v>226</v>
      </c>
      <c r="CM99" s="55" t="s">
        <v>292</v>
      </c>
      <c r="CN99" s="55" t="s">
        <v>226</v>
      </c>
      <c r="CO99" s="55" t="s">
        <v>403</v>
      </c>
      <c r="CP99" s="55" t="s">
        <v>292</v>
      </c>
      <c r="CQ99" s="55" t="s">
        <v>249</v>
      </c>
      <c r="CR99" s="55" t="s">
        <v>292</v>
      </c>
      <c r="CS99" s="55" t="s">
        <v>242</v>
      </c>
      <c r="CT99" s="55" t="s">
        <v>607</v>
      </c>
      <c r="CU99" s="55" t="s">
        <v>226</v>
      </c>
      <c r="CV99" s="126">
        <v>130</v>
      </c>
      <c r="CW99" s="126">
        <v>50</v>
      </c>
      <c r="CX99" s="126" t="s">
        <v>237</v>
      </c>
      <c r="CY99" s="55">
        <v>3</v>
      </c>
      <c r="CZ99" s="126" t="s">
        <v>226</v>
      </c>
      <c r="DA99" s="126" t="s">
        <v>226</v>
      </c>
      <c r="DB99" s="92" t="s">
        <v>1403</v>
      </c>
      <c r="DC99" s="55" t="s">
        <v>226</v>
      </c>
      <c r="DD99" s="55" t="s">
        <v>697</v>
      </c>
      <c r="DE99" s="55" t="s">
        <v>248</v>
      </c>
      <c r="DF99" s="55">
        <v>20</v>
      </c>
      <c r="DG99" s="50">
        <v>0</v>
      </c>
      <c r="DH99" s="50">
        <v>0</v>
      </c>
      <c r="DI99" s="55" t="s">
        <v>249</v>
      </c>
      <c r="DJ99" s="126">
        <v>20</v>
      </c>
      <c r="DK99" s="126">
        <f>+DJ99/AC99*100</f>
        <v>41.042478965729536</v>
      </c>
      <c r="DL99" s="55" t="s">
        <v>258</v>
      </c>
      <c r="DM99" s="55" t="s">
        <v>305</v>
      </c>
      <c r="DN99" s="126">
        <v>0</v>
      </c>
      <c r="DO99" s="126">
        <v>6</v>
      </c>
      <c r="DP99" s="130">
        <v>0</v>
      </c>
    </row>
    <row r="100" spans="1:120" s="100" customFormat="1" ht="51" customHeight="1">
      <c r="A100" s="346" t="s">
        <v>181</v>
      </c>
      <c r="B100" s="348" t="s">
        <v>178</v>
      </c>
      <c r="C100" s="87" t="s">
        <v>216</v>
      </c>
      <c r="D100" s="88" t="s">
        <v>217</v>
      </c>
      <c r="E100" s="87" t="s">
        <v>276</v>
      </c>
      <c r="F100" s="89" t="s">
        <v>718</v>
      </c>
      <c r="G100" s="90">
        <v>38621</v>
      </c>
      <c r="H100" s="91">
        <v>38680</v>
      </c>
      <c r="I100" s="87" t="s">
        <v>719</v>
      </c>
      <c r="J100" s="92" t="s">
        <v>292</v>
      </c>
      <c r="K100" s="87"/>
      <c r="L100" s="87"/>
      <c r="M100" s="256" t="s">
        <v>720</v>
      </c>
      <c r="N100" s="93">
        <v>13004</v>
      </c>
      <c r="O100" s="93">
        <v>11699</v>
      </c>
      <c r="P100" s="93">
        <v>24703</v>
      </c>
      <c r="Q100" s="93">
        <v>9429</v>
      </c>
      <c r="R100" s="93">
        <v>10370</v>
      </c>
      <c r="S100" s="94" t="s">
        <v>326</v>
      </c>
      <c r="T100" s="93">
        <v>19799</v>
      </c>
      <c r="U100" s="92">
        <v>0.89</v>
      </c>
      <c r="V100" s="93">
        <v>914</v>
      </c>
      <c r="W100" s="93">
        <v>1883</v>
      </c>
      <c r="X100" s="93">
        <v>2185</v>
      </c>
      <c r="Y100" s="95">
        <v>240</v>
      </c>
      <c r="Z100" s="96">
        <v>32.5</v>
      </c>
      <c r="AA100" s="96">
        <v>13.541666666666666</v>
      </c>
      <c r="AB100" s="96">
        <v>26.333333333333332</v>
      </c>
      <c r="AC100" s="96">
        <v>10.972222222222221</v>
      </c>
      <c r="AD100" s="96">
        <v>181.16666666666666</v>
      </c>
      <c r="AE100" s="95">
        <v>0.61519532451553371</v>
      </c>
      <c r="AF100" s="92" t="s">
        <v>248</v>
      </c>
      <c r="AG100" s="92" t="s">
        <v>477</v>
      </c>
      <c r="AH100" s="92" t="s">
        <v>309</v>
      </c>
      <c r="AI100" s="92">
        <v>0</v>
      </c>
      <c r="AJ100" s="95">
        <v>240</v>
      </c>
      <c r="AK100" s="92">
        <v>0</v>
      </c>
      <c r="AL100" s="96">
        <v>0</v>
      </c>
      <c r="AM100" s="93">
        <v>0</v>
      </c>
      <c r="AN100" s="93">
        <v>0</v>
      </c>
      <c r="AO100" s="97">
        <v>0</v>
      </c>
      <c r="AP100" s="92">
        <v>0</v>
      </c>
      <c r="AQ100" s="92" t="s">
        <v>225</v>
      </c>
      <c r="AR100" s="92"/>
      <c r="AS100" s="93">
        <v>0</v>
      </c>
      <c r="AT100" s="92" t="s">
        <v>292</v>
      </c>
      <c r="AU100" s="92" t="s">
        <v>292</v>
      </c>
      <c r="AV100" s="92" t="s">
        <v>292</v>
      </c>
      <c r="AW100" s="92" t="s">
        <v>292</v>
      </c>
      <c r="AX100" s="92">
        <v>0</v>
      </c>
      <c r="AY100" s="92">
        <v>16.655999999999999</v>
      </c>
      <c r="AZ100" s="97">
        <v>0</v>
      </c>
      <c r="BA100" s="97">
        <v>0</v>
      </c>
      <c r="BB100" s="92" t="s">
        <v>228</v>
      </c>
      <c r="BC100" s="92" t="s">
        <v>721</v>
      </c>
      <c r="BD100" s="92" t="s">
        <v>226</v>
      </c>
      <c r="BE100" s="92" t="s">
        <v>722</v>
      </c>
      <c r="BF100" s="92">
        <v>1</v>
      </c>
      <c r="BG100" s="92" t="s">
        <v>181</v>
      </c>
      <c r="BH100" s="92" t="s">
        <v>217</v>
      </c>
      <c r="BI100" s="92">
        <v>0</v>
      </c>
      <c r="BJ100" s="92">
        <v>0</v>
      </c>
      <c r="BK100" s="92"/>
      <c r="BL100" s="92" t="s">
        <v>316</v>
      </c>
      <c r="BM100" s="92" t="s">
        <v>234</v>
      </c>
      <c r="BN100" s="92" t="s">
        <v>249</v>
      </c>
      <c r="BO100" s="92" t="s">
        <v>225</v>
      </c>
      <c r="BP100" s="92" t="s">
        <v>723</v>
      </c>
      <c r="BQ100" s="92" t="s">
        <v>237</v>
      </c>
      <c r="BR100" s="92" t="s">
        <v>237</v>
      </c>
      <c r="BS100" s="92" t="s">
        <v>724</v>
      </c>
      <c r="BT100" s="98">
        <v>39079</v>
      </c>
      <c r="BU100" s="98">
        <v>39079</v>
      </c>
      <c r="BV100" s="97">
        <v>2006</v>
      </c>
      <c r="BW100" s="101">
        <v>17</v>
      </c>
      <c r="BX100" s="101"/>
      <c r="BY100" s="97">
        <v>2006</v>
      </c>
      <c r="BZ100" s="97">
        <v>2023</v>
      </c>
      <c r="CA100" s="97">
        <v>11</v>
      </c>
      <c r="CB100" s="97"/>
      <c r="CC100" s="97"/>
      <c r="CD100" s="92" t="s">
        <v>725</v>
      </c>
      <c r="CE100" s="92" t="s">
        <v>726</v>
      </c>
      <c r="CF100" s="92" t="s">
        <v>302</v>
      </c>
      <c r="CG100" s="92">
        <v>0</v>
      </c>
      <c r="CH100" s="92">
        <v>0</v>
      </c>
      <c r="CI100" s="92">
        <v>0</v>
      </c>
      <c r="CJ100" s="92" t="s">
        <v>225</v>
      </c>
      <c r="CK100" s="92" t="s">
        <v>242</v>
      </c>
      <c r="CL100" s="92" t="s">
        <v>225</v>
      </c>
      <c r="CM100" s="92" t="s">
        <v>217</v>
      </c>
      <c r="CN100" s="92" t="s">
        <v>249</v>
      </c>
      <c r="CO100" s="92" t="s">
        <v>477</v>
      </c>
      <c r="CP100" s="92" t="s">
        <v>225</v>
      </c>
      <c r="CQ100" s="92" t="s">
        <v>249</v>
      </c>
      <c r="CR100" s="92" t="s">
        <v>217</v>
      </c>
      <c r="CS100" s="92" t="s">
        <v>501</v>
      </c>
      <c r="CT100" s="92" t="s">
        <v>696</v>
      </c>
      <c r="CU100" s="92" t="s">
        <v>248</v>
      </c>
      <c r="CV100" s="93">
        <v>0</v>
      </c>
      <c r="CW100" s="93">
        <v>0</v>
      </c>
      <c r="CX100" s="93" t="s">
        <v>237</v>
      </c>
      <c r="CY100" s="92">
        <v>1</v>
      </c>
      <c r="CZ100" s="92" t="s">
        <v>225</v>
      </c>
      <c r="DA100" s="92" t="s">
        <v>225</v>
      </c>
      <c r="DB100" s="92" t="s">
        <v>727</v>
      </c>
      <c r="DC100" s="92"/>
      <c r="DD100" s="92" t="s">
        <v>697</v>
      </c>
      <c r="DE100" s="92"/>
      <c r="DF100" s="92"/>
      <c r="DG100" s="97">
        <v>0</v>
      </c>
      <c r="DH100" s="97">
        <v>0</v>
      </c>
      <c r="DI100" s="97" t="s">
        <v>249</v>
      </c>
      <c r="DJ100" s="93">
        <v>0</v>
      </c>
      <c r="DK100" s="93">
        <v>0</v>
      </c>
      <c r="DL100" s="92" t="s">
        <v>728</v>
      </c>
      <c r="DM100" s="92" t="s">
        <v>305</v>
      </c>
      <c r="DN100" s="93">
        <v>0</v>
      </c>
      <c r="DO100" s="93">
        <v>1</v>
      </c>
      <c r="DP100" s="99">
        <v>0</v>
      </c>
    </row>
    <row r="101" spans="1:120" ht="51" customHeight="1">
      <c r="A101" s="347"/>
      <c r="B101" s="349"/>
      <c r="C101" s="35" t="s">
        <v>260</v>
      </c>
      <c r="D101" s="120" t="s">
        <v>226</v>
      </c>
      <c r="E101" s="125" t="s">
        <v>276</v>
      </c>
      <c r="F101" s="122" t="s">
        <v>718</v>
      </c>
      <c r="G101" s="123">
        <v>38621</v>
      </c>
      <c r="H101" s="124">
        <v>38680</v>
      </c>
      <c r="I101" s="125" t="s">
        <v>719</v>
      </c>
      <c r="J101" s="55" t="s">
        <v>226</v>
      </c>
      <c r="K101" s="125" t="s">
        <v>242</v>
      </c>
      <c r="L101" s="125" t="s">
        <v>242</v>
      </c>
      <c r="M101" s="182" t="s">
        <v>720</v>
      </c>
      <c r="N101" s="197">
        <v>13367</v>
      </c>
      <c r="O101" s="197">
        <v>11944</v>
      </c>
      <c r="P101" s="197">
        <v>25311</v>
      </c>
      <c r="Q101" s="126">
        <v>12969</v>
      </c>
      <c r="R101" s="146">
        <v>11208</v>
      </c>
      <c r="S101" s="127" t="s">
        <v>1404</v>
      </c>
      <c r="T101" s="126">
        <v>24177</v>
      </c>
      <c r="U101" s="55">
        <v>0.89</v>
      </c>
      <c r="V101" s="126">
        <v>935.13499999999999</v>
      </c>
      <c r="W101" s="126">
        <v>5000</v>
      </c>
      <c r="X101" s="126">
        <v>3591</v>
      </c>
      <c r="Y101" s="128">
        <v>252.59</v>
      </c>
      <c r="Z101" s="129">
        <v>146</v>
      </c>
      <c r="AA101" s="129">
        <v>57.82</v>
      </c>
      <c r="AB101" s="129">
        <v>91.2</v>
      </c>
      <c r="AC101" s="129">
        <v>36.130000000000003</v>
      </c>
      <c r="AD101" s="129">
        <v>15.39</v>
      </c>
      <c r="AE101" s="128">
        <v>0.64</v>
      </c>
      <c r="AF101" s="55" t="s">
        <v>1288</v>
      </c>
      <c r="AG101" s="55" t="s">
        <v>294</v>
      </c>
      <c r="AH101" s="55" t="s">
        <v>224</v>
      </c>
      <c r="AI101" s="55">
        <v>252.59</v>
      </c>
      <c r="AJ101" s="128">
        <f>+AI101</f>
        <v>252.59</v>
      </c>
      <c r="AK101" s="55">
        <v>3591</v>
      </c>
      <c r="AL101" s="129">
        <v>0</v>
      </c>
      <c r="AM101" s="126">
        <v>3591</v>
      </c>
      <c r="AN101" s="126">
        <v>12969</v>
      </c>
      <c r="AO101" s="50">
        <v>100</v>
      </c>
      <c r="AP101" s="55">
        <v>3</v>
      </c>
      <c r="AQ101" s="55" t="s">
        <v>225</v>
      </c>
      <c r="AR101" s="55" t="s">
        <v>1405</v>
      </c>
      <c r="AS101" s="126">
        <v>3591</v>
      </c>
      <c r="AT101" s="55" t="s">
        <v>292</v>
      </c>
      <c r="AU101" s="55" t="s">
        <v>226</v>
      </c>
      <c r="AV101" s="55" t="s">
        <v>226</v>
      </c>
      <c r="AW101" s="55" t="s">
        <v>292</v>
      </c>
      <c r="AX101" s="55">
        <v>3</v>
      </c>
      <c r="AY101" s="55">
        <v>0.89</v>
      </c>
      <c r="AZ101" s="50" t="s">
        <v>1406</v>
      </c>
      <c r="BA101" s="50"/>
      <c r="BB101" s="55" t="s">
        <v>600</v>
      </c>
      <c r="BC101" s="55" t="s">
        <v>721</v>
      </c>
      <c r="BD101" s="55" t="s">
        <v>226</v>
      </c>
      <c r="BE101" s="55" t="s">
        <v>722</v>
      </c>
      <c r="BF101" s="55">
        <v>1</v>
      </c>
      <c r="BG101" s="55" t="s">
        <v>181</v>
      </c>
      <c r="BH101" s="55" t="s">
        <v>226</v>
      </c>
      <c r="BI101" s="55">
        <v>0</v>
      </c>
      <c r="BJ101" s="55">
        <v>0</v>
      </c>
      <c r="BK101" s="55">
        <v>0</v>
      </c>
      <c r="BL101" s="55" t="s">
        <v>316</v>
      </c>
      <c r="BM101" s="55" t="s">
        <v>317</v>
      </c>
      <c r="BN101" s="55" t="s">
        <v>249</v>
      </c>
      <c r="BO101" s="55" t="s">
        <v>225</v>
      </c>
      <c r="BP101" s="186" t="s">
        <v>1407</v>
      </c>
      <c r="BQ101" s="55" t="s">
        <v>226</v>
      </c>
      <c r="BR101" s="55" t="s">
        <v>226</v>
      </c>
      <c r="BS101" s="55" t="s">
        <v>724</v>
      </c>
      <c r="BT101" s="131">
        <v>39079</v>
      </c>
      <c r="BU101" s="131">
        <v>39079</v>
      </c>
      <c r="BV101" s="50">
        <v>2006</v>
      </c>
      <c r="BW101" s="51">
        <v>17</v>
      </c>
      <c r="BX101" s="51">
        <v>48.274999999999999</v>
      </c>
      <c r="BY101" s="50">
        <v>2006</v>
      </c>
      <c r="BZ101" s="50">
        <v>2023</v>
      </c>
      <c r="CA101" s="50">
        <v>17</v>
      </c>
      <c r="CB101" s="50">
        <v>15</v>
      </c>
      <c r="CC101" s="50" t="s">
        <v>227</v>
      </c>
      <c r="CD101" s="50" t="s">
        <v>1408</v>
      </c>
      <c r="CE101" s="50" t="s">
        <v>1409</v>
      </c>
      <c r="CF101" s="55" t="s">
        <v>1410</v>
      </c>
      <c r="CG101" s="55">
        <v>300</v>
      </c>
      <c r="CH101" s="55">
        <v>300</v>
      </c>
      <c r="CI101" s="55">
        <v>0</v>
      </c>
      <c r="CJ101" s="55" t="s">
        <v>292</v>
      </c>
      <c r="CK101" s="55" t="s">
        <v>242</v>
      </c>
      <c r="CL101" s="55" t="s">
        <v>292</v>
      </c>
      <c r="CM101" s="55" t="s">
        <v>292</v>
      </c>
      <c r="CN101" s="55" t="s">
        <v>249</v>
      </c>
      <c r="CO101" s="55" t="s">
        <v>477</v>
      </c>
      <c r="CP101" s="55" t="s">
        <v>225</v>
      </c>
      <c r="CQ101" s="55" t="s">
        <v>249</v>
      </c>
      <c r="CR101" s="55" t="s">
        <v>292</v>
      </c>
      <c r="CS101" s="55" t="s">
        <v>501</v>
      </c>
      <c r="CT101" s="55" t="s">
        <v>696</v>
      </c>
      <c r="CU101" s="55" t="s">
        <v>248</v>
      </c>
      <c r="CV101" s="126">
        <v>0</v>
      </c>
      <c r="CW101" s="126">
        <v>0</v>
      </c>
      <c r="CX101" s="126" t="s">
        <v>292</v>
      </c>
      <c r="CY101" s="55">
        <v>0</v>
      </c>
      <c r="CZ101" s="126"/>
      <c r="DA101" s="126"/>
      <c r="DB101" s="55" t="s">
        <v>248</v>
      </c>
      <c r="DC101" s="55" t="s">
        <v>248</v>
      </c>
      <c r="DD101" s="55" t="s">
        <v>697</v>
      </c>
      <c r="DE101" s="55" t="s">
        <v>248</v>
      </c>
      <c r="DF101" s="55">
        <v>0</v>
      </c>
      <c r="DG101" s="50">
        <v>0</v>
      </c>
      <c r="DH101" s="50">
        <v>0</v>
      </c>
      <c r="DI101" s="55" t="s">
        <v>249</v>
      </c>
      <c r="DJ101" s="126">
        <v>0</v>
      </c>
      <c r="DK101" s="126">
        <v>0</v>
      </c>
      <c r="DL101" s="55" t="s">
        <v>242</v>
      </c>
      <c r="DM101" s="55" t="s">
        <v>305</v>
      </c>
      <c r="DN101" s="126">
        <v>0</v>
      </c>
      <c r="DO101" s="126" t="s">
        <v>249</v>
      </c>
      <c r="DP101" s="130">
        <v>0</v>
      </c>
    </row>
    <row r="102" spans="1:120" s="100" customFormat="1" ht="51" customHeight="1">
      <c r="A102" s="346" t="s">
        <v>182</v>
      </c>
      <c r="B102" s="348" t="s">
        <v>178</v>
      </c>
      <c r="C102" s="87" t="s">
        <v>216</v>
      </c>
      <c r="D102" s="88" t="s">
        <v>217</v>
      </c>
      <c r="E102" s="87" t="s">
        <v>276</v>
      </c>
      <c r="F102" s="89">
        <v>107</v>
      </c>
      <c r="G102" s="90">
        <v>38625</v>
      </c>
      <c r="H102" s="91">
        <v>38707</v>
      </c>
      <c r="I102" s="87" t="s">
        <v>729</v>
      </c>
      <c r="J102" s="92" t="s">
        <v>292</v>
      </c>
      <c r="K102" s="87"/>
      <c r="L102" s="87"/>
      <c r="M102" s="256" t="s">
        <v>730</v>
      </c>
      <c r="N102" s="93">
        <v>23750</v>
      </c>
      <c r="O102" s="93">
        <v>15507</v>
      </c>
      <c r="P102" s="93">
        <v>39257</v>
      </c>
      <c r="Q102" s="93">
        <v>13206</v>
      </c>
      <c r="R102" s="93">
        <v>17827</v>
      </c>
      <c r="S102" s="94" t="s">
        <v>279</v>
      </c>
      <c r="T102" s="93">
        <v>31033</v>
      </c>
      <c r="U102" s="92">
        <v>1.2</v>
      </c>
      <c r="V102" s="93">
        <v>1560</v>
      </c>
      <c r="W102" s="93">
        <v>7090</v>
      </c>
      <c r="X102" s="93">
        <v>8095</v>
      </c>
      <c r="Y102" s="95">
        <v>824</v>
      </c>
      <c r="Z102" s="96">
        <v>100.9</v>
      </c>
      <c r="AA102" s="96">
        <v>12.245145631067961</v>
      </c>
      <c r="AB102" s="96">
        <v>39.4</v>
      </c>
      <c r="AC102" s="96">
        <v>4.7815533980582527</v>
      </c>
      <c r="AD102" s="96">
        <v>683.7</v>
      </c>
      <c r="AE102" s="95">
        <v>1.1564912280701753</v>
      </c>
      <c r="AF102" s="92" t="s">
        <v>1720</v>
      </c>
      <c r="AG102" s="92" t="s">
        <v>731</v>
      </c>
      <c r="AH102" s="92" t="s">
        <v>256</v>
      </c>
      <c r="AI102" s="92">
        <v>149.83000000000001</v>
      </c>
      <c r="AJ102" s="95">
        <v>824</v>
      </c>
      <c r="AK102" s="92">
        <v>6803</v>
      </c>
      <c r="AL102" s="96">
        <v>1292</v>
      </c>
      <c r="AM102" s="93">
        <v>8095</v>
      </c>
      <c r="AN102" s="93">
        <v>19959.388511426805</v>
      </c>
      <c r="AO102" s="97">
        <v>84.039530574428653</v>
      </c>
      <c r="AP102" s="92">
        <v>6</v>
      </c>
      <c r="AQ102" s="92" t="s">
        <v>225</v>
      </c>
      <c r="AR102" s="92"/>
      <c r="AS102" s="93">
        <v>8095</v>
      </c>
      <c r="AT102" s="92" t="s">
        <v>226</v>
      </c>
      <c r="AU102" s="92" t="s">
        <v>292</v>
      </c>
      <c r="AV102" s="92" t="s">
        <v>292</v>
      </c>
      <c r="AW102" s="92" t="s">
        <v>732</v>
      </c>
      <c r="AX102" s="92">
        <v>5</v>
      </c>
      <c r="AY102" s="92">
        <v>22</v>
      </c>
      <c r="AZ102" s="97">
        <v>9</v>
      </c>
      <c r="BA102" s="97">
        <v>40.909090909090907</v>
      </c>
      <c r="BB102" s="92" t="s">
        <v>228</v>
      </c>
      <c r="BC102" s="92" t="s">
        <v>701</v>
      </c>
      <c r="BD102" s="92" t="s">
        <v>292</v>
      </c>
      <c r="BE102" s="92" t="s">
        <v>722</v>
      </c>
      <c r="BF102" s="92">
        <v>5.7</v>
      </c>
      <c r="BG102" s="92" t="s">
        <v>177</v>
      </c>
      <c r="BH102" s="92" t="s">
        <v>225</v>
      </c>
      <c r="BI102" s="92"/>
      <c r="BJ102" s="92"/>
      <c r="BK102" s="92"/>
      <c r="BL102" s="92" t="s">
        <v>316</v>
      </c>
      <c r="BM102" s="92" t="s">
        <v>234</v>
      </c>
      <c r="BN102" s="92" t="s">
        <v>302</v>
      </c>
      <c r="BO102" s="92" t="s">
        <v>225</v>
      </c>
      <c r="BP102" s="92" t="s">
        <v>733</v>
      </c>
      <c r="BQ102" s="92" t="s">
        <v>217</v>
      </c>
      <c r="BR102" s="92" t="s">
        <v>217</v>
      </c>
      <c r="BS102" s="92" t="s">
        <v>694</v>
      </c>
      <c r="BT102" s="98">
        <v>40555</v>
      </c>
      <c r="BU102" s="98">
        <v>40555</v>
      </c>
      <c r="BV102" s="92">
        <v>2011</v>
      </c>
      <c r="BW102" s="96">
        <v>1.6666666666666667</v>
      </c>
      <c r="BX102" s="92">
        <v>0</v>
      </c>
      <c r="BY102" s="92">
        <v>2011</v>
      </c>
      <c r="BZ102" s="97">
        <v>2012.6666666666667</v>
      </c>
      <c r="CA102" s="97">
        <v>0.66666666666674246</v>
      </c>
      <c r="CB102" s="92">
        <v>0</v>
      </c>
      <c r="CC102" s="92">
        <v>0</v>
      </c>
      <c r="CD102" s="92" t="s">
        <v>695</v>
      </c>
      <c r="CE102" s="97"/>
      <c r="CF102" s="92" t="s">
        <v>302</v>
      </c>
      <c r="CG102" s="92">
        <v>80000</v>
      </c>
      <c r="CH102" s="92">
        <v>3200</v>
      </c>
      <c r="CI102" s="92">
        <v>3200</v>
      </c>
      <c r="CJ102" s="92" t="s">
        <v>225</v>
      </c>
      <c r="CK102" s="92" t="s">
        <v>242</v>
      </c>
      <c r="CL102" s="92" t="s">
        <v>225</v>
      </c>
      <c r="CM102" s="92" t="s">
        <v>225</v>
      </c>
      <c r="CN102" s="92" t="s">
        <v>249</v>
      </c>
      <c r="CO102" s="92" t="s">
        <v>477</v>
      </c>
      <c r="CP102" s="92" t="s">
        <v>225</v>
      </c>
      <c r="CQ102" s="92" t="s">
        <v>249</v>
      </c>
      <c r="CR102" s="92" t="s">
        <v>225</v>
      </c>
      <c r="CS102" s="92" t="s">
        <v>477</v>
      </c>
      <c r="CT102" s="92" t="s">
        <v>696</v>
      </c>
      <c r="CU102" s="92" t="s">
        <v>248</v>
      </c>
      <c r="CV102" s="93">
        <v>200</v>
      </c>
      <c r="CW102" s="93" t="s">
        <v>227</v>
      </c>
      <c r="CX102" s="92"/>
      <c r="CY102" s="92"/>
      <c r="CZ102" s="92"/>
      <c r="DA102" s="92"/>
      <c r="DB102" s="92" t="s">
        <v>248</v>
      </c>
      <c r="DC102" s="92"/>
      <c r="DD102" s="92" t="s">
        <v>697</v>
      </c>
      <c r="DE102" s="92"/>
      <c r="DF102" s="92"/>
      <c r="DG102" s="97">
        <v>0</v>
      </c>
      <c r="DH102" s="97">
        <v>0</v>
      </c>
      <c r="DI102" s="92" t="s">
        <v>249</v>
      </c>
      <c r="DJ102" s="93"/>
      <c r="DK102" s="93">
        <v>0</v>
      </c>
      <c r="DL102" s="92" t="s">
        <v>332</v>
      </c>
      <c r="DM102" s="92" t="s">
        <v>734</v>
      </c>
      <c r="DN102" s="93">
        <v>0</v>
      </c>
      <c r="DO102" s="93"/>
      <c r="DP102" s="99">
        <v>0</v>
      </c>
    </row>
    <row r="103" spans="1:120" ht="51" customHeight="1">
      <c r="A103" s="347"/>
      <c r="B103" s="349"/>
      <c r="C103" s="35" t="s">
        <v>260</v>
      </c>
      <c r="D103" s="120" t="s">
        <v>533</v>
      </c>
      <c r="E103" s="121" t="s">
        <v>276</v>
      </c>
      <c r="F103" s="122" t="s">
        <v>1411</v>
      </c>
      <c r="G103" s="123">
        <v>38625</v>
      </c>
      <c r="H103" s="124">
        <v>38707</v>
      </c>
      <c r="I103" s="125" t="s">
        <v>729</v>
      </c>
      <c r="J103" s="55" t="s">
        <v>226</v>
      </c>
      <c r="K103" s="125" t="s">
        <v>242</v>
      </c>
      <c r="L103" s="125" t="s">
        <v>242</v>
      </c>
      <c r="M103" s="182" t="s">
        <v>730</v>
      </c>
      <c r="N103" s="197">
        <v>24702</v>
      </c>
      <c r="O103" s="197">
        <v>15653</v>
      </c>
      <c r="P103" s="197">
        <v>40355</v>
      </c>
      <c r="Q103" s="126">
        <v>22245</v>
      </c>
      <c r="R103" s="146">
        <v>22741</v>
      </c>
      <c r="S103" s="127" t="s">
        <v>1412</v>
      </c>
      <c r="T103" s="126">
        <v>45166</v>
      </c>
      <c r="U103" s="55">
        <v>1.2</v>
      </c>
      <c r="V103" s="173">
        <v>1.2</v>
      </c>
      <c r="W103" s="126">
        <v>4283</v>
      </c>
      <c r="X103" s="126">
        <v>8997</v>
      </c>
      <c r="Y103" s="128">
        <v>277</v>
      </c>
      <c r="Z103" s="129">
        <v>155.12</v>
      </c>
      <c r="AA103" s="129">
        <v>56</v>
      </c>
      <c r="AB103" s="129">
        <v>55.4</v>
      </c>
      <c r="AC103" s="129">
        <v>20</v>
      </c>
      <c r="AD103" s="129">
        <v>66.5</v>
      </c>
      <c r="AE103" s="128">
        <v>0.38</v>
      </c>
      <c r="AF103" s="55" t="s">
        <v>1142</v>
      </c>
      <c r="AG103" s="55" t="s">
        <v>1722</v>
      </c>
      <c r="AH103" s="55" t="s">
        <v>1413</v>
      </c>
      <c r="AI103" s="55">
        <v>277</v>
      </c>
      <c r="AJ103" s="128">
        <v>277</v>
      </c>
      <c r="AK103" s="55">
        <v>8997</v>
      </c>
      <c r="AL103" s="129" t="s">
        <v>227</v>
      </c>
      <c r="AM103" s="126">
        <v>8997</v>
      </c>
      <c r="AN103" s="126">
        <v>21132</v>
      </c>
      <c r="AO103" s="128">
        <v>95.1</v>
      </c>
      <c r="AP103" s="55">
        <v>4</v>
      </c>
      <c r="AQ103" s="55" t="s">
        <v>292</v>
      </c>
      <c r="AR103" s="55" t="s">
        <v>1414</v>
      </c>
      <c r="AS103" s="126">
        <v>8557</v>
      </c>
      <c r="AT103" s="55" t="s">
        <v>226</v>
      </c>
      <c r="AU103" s="55" t="s">
        <v>292</v>
      </c>
      <c r="AV103" s="55" t="s">
        <v>292</v>
      </c>
      <c r="AW103" s="55" t="s">
        <v>732</v>
      </c>
      <c r="AX103" s="55">
        <v>9</v>
      </c>
      <c r="AY103" s="55">
        <v>64</v>
      </c>
      <c r="AZ103" s="128">
        <v>0.72</v>
      </c>
      <c r="BA103" s="50">
        <v>64</v>
      </c>
      <c r="BB103" s="55" t="s">
        <v>1415</v>
      </c>
      <c r="BC103" s="55" t="s">
        <v>1416</v>
      </c>
      <c r="BD103" s="55" t="s">
        <v>226</v>
      </c>
      <c r="BE103" s="55" t="s">
        <v>722</v>
      </c>
      <c r="BF103" s="55">
        <v>5.5</v>
      </c>
      <c r="BG103" s="55" t="s">
        <v>1417</v>
      </c>
      <c r="BH103" s="55" t="s">
        <v>226</v>
      </c>
      <c r="BI103" s="172">
        <v>857595</v>
      </c>
      <c r="BJ103" s="259" t="s">
        <v>1418</v>
      </c>
      <c r="BK103" s="55"/>
      <c r="BL103" s="55" t="s">
        <v>316</v>
      </c>
      <c r="BM103" s="55" t="s">
        <v>234</v>
      </c>
      <c r="BN103" s="55" t="s">
        <v>1419</v>
      </c>
      <c r="BO103" s="55" t="s">
        <v>292</v>
      </c>
      <c r="BP103" s="186" t="s">
        <v>1420</v>
      </c>
      <c r="BQ103" s="55" t="s">
        <v>226</v>
      </c>
      <c r="BR103" s="55" t="s">
        <v>226</v>
      </c>
      <c r="BS103" s="55" t="s">
        <v>1421</v>
      </c>
      <c r="BT103" s="131">
        <v>40555</v>
      </c>
      <c r="BU103" s="131">
        <v>40555</v>
      </c>
      <c r="BV103" s="50">
        <v>2011</v>
      </c>
      <c r="BW103" s="51">
        <v>2</v>
      </c>
      <c r="BX103" s="126">
        <v>8763</v>
      </c>
      <c r="BY103" s="50">
        <v>2011</v>
      </c>
      <c r="BZ103" s="50">
        <v>2012</v>
      </c>
      <c r="CA103" s="50">
        <v>2</v>
      </c>
      <c r="CB103" s="50">
        <v>0</v>
      </c>
      <c r="CC103" s="50" t="s">
        <v>227</v>
      </c>
      <c r="CD103" s="55" t="s">
        <v>695</v>
      </c>
      <c r="CE103" s="257" t="s">
        <v>1422</v>
      </c>
      <c r="CF103" s="50" t="s">
        <v>1423</v>
      </c>
      <c r="CG103" s="55">
        <v>80000</v>
      </c>
      <c r="CH103" s="55">
        <v>3200</v>
      </c>
      <c r="CI103" s="55">
        <v>3200</v>
      </c>
      <c r="CJ103" s="55" t="s">
        <v>225</v>
      </c>
      <c r="CK103" s="55" t="s">
        <v>242</v>
      </c>
      <c r="CL103" s="55" t="s">
        <v>226</v>
      </c>
      <c r="CM103" s="55" t="s">
        <v>292</v>
      </c>
      <c r="CN103" s="55" t="s">
        <v>249</v>
      </c>
      <c r="CO103" s="55" t="s">
        <v>477</v>
      </c>
      <c r="CP103" s="55" t="s">
        <v>292</v>
      </c>
      <c r="CQ103" s="55" t="s">
        <v>249</v>
      </c>
      <c r="CR103" s="55" t="s">
        <v>292</v>
      </c>
      <c r="CS103" s="55" t="s">
        <v>477</v>
      </c>
      <c r="CT103" s="55" t="s">
        <v>1424</v>
      </c>
      <c r="CU103" s="55" t="s">
        <v>247</v>
      </c>
      <c r="CV103" s="126">
        <v>2000</v>
      </c>
      <c r="CW103" s="126">
        <v>5500</v>
      </c>
      <c r="CX103" s="126" t="s">
        <v>225</v>
      </c>
      <c r="CY103" s="55">
        <v>0</v>
      </c>
      <c r="CZ103" s="126" t="s">
        <v>292</v>
      </c>
      <c r="DA103" s="126" t="s">
        <v>292</v>
      </c>
      <c r="DB103" s="55" t="s">
        <v>248</v>
      </c>
      <c r="DC103" s="55"/>
      <c r="DD103" s="55" t="s">
        <v>697</v>
      </c>
      <c r="DE103" s="55" t="s">
        <v>248</v>
      </c>
      <c r="DF103" s="55">
        <v>0</v>
      </c>
      <c r="DG103" s="50">
        <v>0</v>
      </c>
      <c r="DH103" s="50">
        <v>0</v>
      </c>
      <c r="DI103" s="55" t="s">
        <v>249</v>
      </c>
      <c r="DJ103" s="126">
        <v>0</v>
      </c>
      <c r="DK103" s="126">
        <v>0</v>
      </c>
      <c r="DL103" s="55" t="s">
        <v>242</v>
      </c>
      <c r="DM103" s="55" t="s">
        <v>305</v>
      </c>
      <c r="DN103" s="126">
        <v>0</v>
      </c>
      <c r="DO103" s="126">
        <v>4</v>
      </c>
      <c r="DP103" s="130">
        <v>0</v>
      </c>
    </row>
    <row r="104" spans="1:120" s="100" customFormat="1" ht="51" customHeight="1">
      <c r="A104" s="346" t="s">
        <v>183</v>
      </c>
      <c r="B104" s="348" t="s">
        <v>178</v>
      </c>
      <c r="C104" s="87" t="s">
        <v>216</v>
      </c>
      <c r="D104" s="88" t="s">
        <v>217</v>
      </c>
      <c r="E104" s="87" t="s">
        <v>218</v>
      </c>
      <c r="F104" s="89">
        <v>160</v>
      </c>
      <c r="G104" s="90">
        <v>38618</v>
      </c>
      <c r="H104" s="91">
        <v>38658</v>
      </c>
      <c r="I104" s="87" t="s">
        <v>735</v>
      </c>
      <c r="J104" s="92" t="s">
        <v>292</v>
      </c>
      <c r="K104" s="87"/>
      <c r="L104" s="87"/>
      <c r="M104" s="256" t="s">
        <v>336</v>
      </c>
      <c r="N104" s="93">
        <v>6027</v>
      </c>
      <c r="O104" s="93">
        <v>14537</v>
      </c>
      <c r="P104" s="93">
        <v>14537</v>
      </c>
      <c r="Q104" s="93">
        <v>3376</v>
      </c>
      <c r="R104" s="93">
        <v>8141</v>
      </c>
      <c r="S104" s="94" t="s">
        <v>550</v>
      </c>
      <c r="T104" s="93">
        <v>11517</v>
      </c>
      <c r="U104" s="92">
        <v>0.1</v>
      </c>
      <c r="V104" s="93">
        <v>545</v>
      </c>
      <c r="W104" s="93">
        <v>891</v>
      </c>
      <c r="X104" s="93">
        <v>999</v>
      </c>
      <c r="Y104" s="95">
        <v>63.35</v>
      </c>
      <c r="Z104" s="96">
        <v>31.675000000000001</v>
      </c>
      <c r="AA104" s="96">
        <v>50</v>
      </c>
      <c r="AB104" s="96">
        <v>6.335</v>
      </c>
      <c r="AC104" s="96">
        <v>10</v>
      </c>
      <c r="AD104" s="96">
        <v>25.34</v>
      </c>
      <c r="AE104" s="95">
        <v>0.35036778939217966</v>
      </c>
      <c r="AF104" s="92" t="s">
        <v>1669</v>
      </c>
      <c r="AG104" s="92" t="s">
        <v>294</v>
      </c>
      <c r="AH104" s="92" t="s">
        <v>422</v>
      </c>
      <c r="AI104" s="92">
        <v>63.35</v>
      </c>
      <c r="AJ104" s="95">
        <v>63.35</v>
      </c>
      <c r="AK104" s="92">
        <v>999</v>
      </c>
      <c r="AL104" s="96">
        <v>2594</v>
      </c>
      <c r="AM104" s="93">
        <v>3593</v>
      </c>
      <c r="AN104" s="93">
        <v>6027</v>
      </c>
      <c r="AO104" s="97">
        <v>100</v>
      </c>
      <c r="AP104" s="92">
        <v>3</v>
      </c>
      <c r="AQ104" s="92" t="s">
        <v>225</v>
      </c>
      <c r="AR104" s="92"/>
      <c r="AS104" s="93">
        <v>3593</v>
      </c>
      <c r="AT104" s="92" t="s">
        <v>226</v>
      </c>
      <c r="AU104" s="92" t="s">
        <v>226</v>
      </c>
      <c r="AV104" s="92" t="s">
        <v>226</v>
      </c>
      <c r="AW104" s="92" t="s">
        <v>736</v>
      </c>
      <c r="AX104" s="92">
        <v>4</v>
      </c>
      <c r="AY104" s="92">
        <v>2.589</v>
      </c>
      <c r="AZ104" s="97" t="s">
        <v>227</v>
      </c>
      <c r="BA104" s="97" t="s">
        <v>227</v>
      </c>
      <c r="BB104" s="92" t="s">
        <v>228</v>
      </c>
      <c r="BC104" s="92" t="s">
        <v>737</v>
      </c>
      <c r="BD104" s="92" t="s">
        <v>226</v>
      </c>
      <c r="BE104" s="92" t="s">
        <v>738</v>
      </c>
      <c r="BF104" s="92">
        <v>3</v>
      </c>
      <c r="BG104" s="92" t="s">
        <v>183</v>
      </c>
      <c r="BH104" s="92" t="s">
        <v>217</v>
      </c>
      <c r="BI104" s="92" t="s">
        <v>739</v>
      </c>
      <c r="BJ104" s="92" t="s">
        <v>740</v>
      </c>
      <c r="BK104" s="92"/>
      <c r="BL104" s="92" t="s">
        <v>10</v>
      </c>
      <c r="BM104" s="92" t="s">
        <v>234</v>
      </c>
      <c r="BN104" s="92" t="s">
        <v>434</v>
      </c>
      <c r="BO104" s="92" t="s">
        <v>225</v>
      </c>
      <c r="BP104" s="92" t="s">
        <v>741</v>
      </c>
      <c r="BQ104" s="92" t="s">
        <v>225</v>
      </c>
      <c r="BR104" s="92" t="s">
        <v>237</v>
      </c>
      <c r="BS104" s="92" t="s">
        <v>742</v>
      </c>
      <c r="BT104" s="98">
        <v>39400</v>
      </c>
      <c r="BU104" s="98">
        <v>39400</v>
      </c>
      <c r="BV104" s="97">
        <v>2007</v>
      </c>
      <c r="BW104" s="101">
        <v>10</v>
      </c>
      <c r="BX104" s="101"/>
      <c r="BY104" s="97">
        <v>2007</v>
      </c>
      <c r="BZ104" s="97">
        <v>2017</v>
      </c>
      <c r="CA104" s="97">
        <v>5</v>
      </c>
      <c r="CB104" s="97"/>
      <c r="CC104" s="97"/>
      <c r="CD104" s="92"/>
      <c r="CE104" s="92" t="s">
        <v>743</v>
      </c>
      <c r="CF104" s="92" t="s">
        <v>338</v>
      </c>
      <c r="CG104" s="92">
        <v>40000</v>
      </c>
      <c r="CH104" s="92">
        <v>28400</v>
      </c>
      <c r="CI104" s="92">
        <v>28400</v>
      </c>
      <c r="CJ104" s="92" t="s">
        <v>225</v>
      </c>
      <c r="CK104" s="92" t="s">
        <v>242</v>
      </c>
      <c r="CL104" s="92" t="s">
        <v>217</v>
      </c>
      <c r="CM104" s="92" t="s">
        <v>225</v>
      </c>
      <c r="CN104" s="92" t="s">
        <v>249</v>
      </c>
      <c r="CO104" s="92" t="s">
        <v>477</v>
      </c>
      <c r="CP104" s="92" t="s">
        <v>237</v>
      </c>
      <c r="CQ104" s="92" t="s">
        <v>249</v>
      </c>
      <c r="CR104" s="92" t="s">
        <v>217</v>
      </c>
      <c r="CS104" s="92" t="s">
        <v>501</v>
      </c>
      <c r="CT104" s="92" t="s">
        <v>458</v>
      </c>
      <c r="CU104" s="92" t="s">
        <v>321</v>
      </c>
      <c r="CV104" s="93" t="s">
        <v>227</v>
      </c>
      <c r="CW104" s="93">
        <v>2500</v>
      </c>
      <c r="CX104" s="93" t="s">
        <v>225</v>
      </c>
      <c r="CY104" s="92">
        <v>0</v>
      </c>
      <c r="CZ104" s="93" t="s">
        <v>225</v>
      </c>
      <c r="DA104" s="92" t="s">
        <v>225</v>
      </c>
      <c r="DB104" s="92" t="s">
        <v>248</v>
      </c>
      <c r="DC104" s="92"/>
      <c r="DD104" s="92" t="s">
        <v>697</v>
      </c>
      <c r="DE104" s="92"/>
      <c r="DF104" s="92"/>
      <c r="DG104" s="97">
        <v>0</v>
      </c>
      <c r="DH104" s="97">
        <v>0</v>
      </c>
      <c r="DI104" s="92" t="s">
        <v>249</v>
      </c>
      <c r="DJ104" s="93"/>
      <c r="DK104" s="93">
        <v>0</v>
      </c>
      <c r="DL104" s="92" t="s">
        <v>744</v>
      </c>
      <c r="DM104" s="92" t="s">
        <v>305</v>
      </c>
      <c r="DN104" s="93">
        <v>0</v>
      </c>
      <c r="DO104" s="93"/>
      <c r="DP104" s="99">
        <v>0</v>
      </c>
    </row>
    <row r="105" spans="1:120" ht="51" customHeight="1">
      <c r="A105" s="347"/>
      <c r="B105" s="349"/>
      <c r="C105" s="35" t="s">
        <v>260</v>
      </c>
      <c r="D105" s="120" t="s">
        <v>226</v>
      </c>
      <c r="E105" s="121" t="s">
        <v>218</v>
      </c>
      <c r="F105" s="122" t="s">
        <v>1425</v>
      </c>
      <c r="G105" s="123">
        <v>38618</v>
      </c>
      <c r="H105" s="124">
        <v>38658</v>
      </c>
      <c r="I105" s="125" t="s">
        <v>735</v>
      </c>
      <c r="J105" s="55" t="s">
        <v>226</v>
      </c>
      <c r="K105" s="125" t="s">
        <v>242</v>
      </c>
      <c r="L105" s="125" t="s">
        <v>242</v>
      </c>
      <c r="M105" s="182" t="s">
        <v>336</v>
      </c>
      <c r="N105" s="126">
        <v>6027</v>
      </c>
      <c r="O105" s="126">
        <v>14537</v>
      </c>
      <c r="P105" s="126">
        <v>20564</v>
      </c>
      <c r="Q105" s="126">
        <v>6027</v>
      </c>
      <c r="R105" s="146">
        <v>14537</v>
      </c>
      <c r="S105" s="127" t="s">
        <v>279</v>
      </c>
      <c r="T105" s="126">
        <v>20564</v>
      </c>
      <c r="U105" s="55">
        <v>20</v>
      </c>
      <c r="V105" s="126">
        <v>545</v>
      </c>
      <c r="W105" s="126">
        <v>3875</v>
      </c>
      <c r="X105" s="126" t="s">
        <v>1426</v>
      </c>
      <c r="Y105" s="128">
        <v>200</v>
      </c>
      <c r="Z105" s="129">
        <v>82.44</v>
      </c>
      <c r="AA105" s="129">
        <v>41.22</v>
      </c>
      <c r="AB105" s="129">
        <v>37.799999999999997</v>
      </c>
      <c r="AC105" s="129">
        <v>18</v>
      </c>
      <c r="AD105" s="129">
        <v>79.8</v>
      </c>
      <c r="AE105" s="128">
        <v>0.3</v>
      </c>
      <c r="AF105" s="55" t="s">
        <v>1142</v>
      </c>
      <c r="AG105" s="55" t="s">
        <v>1428</v>
      </c>
      <c r="AH105" s="55" t="s">
        <v>1258</v>
      </c>
      <c r="AI105" s="55">
        <v>200</v>
      </c>
      <c r="AJ105" s="128">
        <v>130</v>
      </c>
      <c r="AK105" s="55">
        <v>2081</v>
      </c>
      <c r="AL105" s="129">
        <v>230</v>
      </c>
      <c r="AM105" s="126">
        <v>2311</v>
      </c>
      <c r="AN105" s="126">
        <f>+Q105</f>
        <v>6027</v>
      </c>
      <c r="AO105" s="50">
        <v>100</v>
      </c>
      <c r="AP105" s="55">
        <v>10</v>
      </c>
      <c r="AQ105" s="55" t="s">
        <v>225</v>
      </c>
      <c r="AR105" s="55" t="s">
        <v>1429</v>
      </c>
      <c r="AS105" s="126">
        <v>2311</v>
      </c>
      <c r="AT105" s="55" t="s">
        <v>226</v>
      </c>
      <c r="AU105" s="55" t="s">
        <v>226</v>
      </c>
      <c r="AV105" s="55" t="s">
        <v>226</v>
      </c>
      <c r="AW105" s="55" t="s">
        <v>736</v>
      </c>
      <c r="AX105" s="55">
        <v>4</v>
      </c>
      <c r="AY105" s="55">
        <v>2589</v>
      </c>
      <c r="AZ105" s="50" t="s">
        <v>292</v>
      </c>
      <c r="BA105" s="50" t="s">
        <v>292</v>
      </c>
      <c r="BB105" s="55" t="s">
        <v>228</v>
      </c>
      <c r="BC105" s="55" t="s">
        <v>737</v>
      </c>
      <c r="BD105" s="55" t="s">
        <v>226</v>
      </c>
      <c r="BE105" s="55" t="s">
        <v>738</v>
      </c>
      <c r="BF105" s="55">
        <v>2.5</v>
      </c>
      <c r="BG105" s="55" t="s">
        <v>183</v>
      </c>
      <c r="BH105" s="55" t="s">
        <v>226</v>
      </c>
      <c r="BI105" s="55" t="s">
        <v>739</v>
      </c>
      <c r="BJ105" s="55" t="s">
        <v>740</v>
      </c>
      <c r="BK105" s="55">
        <v>1165</v>
      </c>
      <c r="BL105" s="55" t="s">
        <v>1430</v>
      </c>
      <c r="BM105" s="55" t="s">
        <v>234</v>
      </c>
      <c r="BN105" s="55" t="s">
        <v>434</v>
      </c>
      <c r="BO105" s="55" t="s">
        <v>226</v>
      </c>
      <c r="BP105" s="55" t="s">
        <v>1431</v>
      </c>
      <c r="BQ105" s="55" t="s">
        <v>226</v>
      </c>
      <c r="BR105" s="55" t="s">
        <v>226</v>
      </c>
      <c r="BS105" s="55" t="s">
        <v>742</v>
      </c>
      <c r="BT105" s="86">
        <v>39400</v>
      </c>
      <c r="BU105" s="86">
        <v>39400</v>
      </c>
      <c r="BV105" s="50">
        <v>2007</v>
      </c>
      <c r="BW105" s="51">
        <v>10</v>
      </c>
      <c r="BX105" s="51"/>
      <c r="BY105" s="50">
        <v>2007</v>
      </c>
      <c r="BZ105" s="50">
        <v>2017</v>
      </c>
      <c r="CA105" s="50">
        <v>4</v>
      </c>
      <c r="CB105" s="50">
        <v>4</v>
      </c>
      <c r="CC105" s="50" t="s">
        <v>227</v>
      </c>
      <c r="CD105" s="257" t="s">
        <v>1432</v>
      </c>
      <c r="CE105" s="260" t="s">
        <v>1433</v>
      </c>
      <c r="CF105" s="55" t="s">
        <v>338</v>
      </c>
      <c r="CG105" s="55">
        <v>40000</v>
      </c>
      <c r="CH105" s="55"/>
      <c r="CI105" s="55"/>
      <c r="CJ105" s="55" t="s">
        <v>292</v>
      </c>
      <c r="CK105" s="55" t="s">
        <v>242</v>
      </c>
      <c r="CL105" s="55" t="s">
        <v>226</v>
      </c>
      <c r="CM105" s="55" t="s">
        <v>1434</v>
      </c>
      <c r="CN105" s="55" t="s">
        <v>226</v>
      </c>
      <c r="CO105" s="55" t="s">
        <v>244</v>
      </c>
      <c r="CP105" s="55" t="s">
        <v>237</v>
      </c>
      <c r="CQ105" s="55" t="s">
        <v>1435</v>
      </c>
      <c r="CR105" s="55" t="s">
        <v>226</v>
      </c>
      <c r="CS105" s="55" t="s">
        <v>1205</v>
      </c>
      <c r="CT105" s="55" t="s">
        <v>1424</v>
      </c>
      <c r="CU105" s="55" t="s">
        <v>321</v>
      </c>
      <c r="CV105" s="126"/>
      <c r="CW105" s="126"/>
      <c r="CX105" s="126" t="s">
        <v>292</v>
      </c>
      <c r="CY105" s="55">
        <v>0</v>
      </c>
      <c r="CZ105" s="126" t="s">
        <v>292</v>
      </c>
      <c r="DA105" s="126" t="s">
        <v>292</v>
      </c>
      <c r="DB105" s="55" t="s">
        <v>1397</v>
      </c>
      <c r="DC105" s="55"/>
      <c r="DD105" s="55" t="s">
        <v>226</v>
      </c>
      <c r="DE105" s="55"/>
      <c r="DF105" s="55">
        <v>70</v>
      </c>
      <c r="DG105" s="50">
        <v>40</v>
      </c>
      <c r="DH105" s="50">
        <f>+DG105/AA105*100</f>
        <v>97.040271712760799</v>
      </c>
      <c r="DI105" s="55" t="s">
        <v>1436</v>
      </c>
      <c r="DJ105" s="126">
        <v>30</v>
      </c>
      <c r="DK105" s="126">
        <f>+DJ105/AB105*100</f>
        <v>79.365079365079367</v>
      </c>
      <c r="DL105" s="55" t="s">
        <v>744</v>
      </c>
      <c r="DM105" s="55" t="s">
        <v>305</v>
      </c>
      <c r="DN105" s="126">
        <v>0</v>
      </c>
      <c r="DO105" s="126">
        <v>7</v>
      </c>
      <c r="DP105" s="130">
        <v>0</v>
      </c>
    </row>
    <row r="106" spans="1:120" s="100" customFormat="1" ht="51" customHeight="1">
      <c r="A106" s="346" t="s">
        <v>184</v>
      </c>
      <c r="B106" s="348" t="s">
        <v>178</v>
      </c>
      <c r="C106" s="87" t="s">
        <v>216</v>
      </c>
      <c r="D106" s="88" t="s">
        <v>217</v>
      </c>
      <c r="E106" s="87" t="s">
        <v>276</v>
      </c>
      <c r="F106" s="89">
        <v>65</v>
      </c>
      <c r="G106" s="90">
        <v>38625</v>
      </c>
      <c r="H106" s="91">
        <v>38748</v>
      </c>
      <c r="I106" s="87" t="s">
        <v>745</v>
      </c>
      <c r="J106" s="92" t="s">
        <v>292</v>
      </c>
      <c r="K106" s="87"/>
      <c r="L106" s="87"/>
      <c r="M106" s="256" t="s">
        <v>336</v>
      </c>
      <c r="N106" s="93">
        <v>13543</v>
      </c>
      <c r="O106" s="93">
        <v>16071</v>
      </c>
      <c r="P106" s="93">
        <v>29614</v>
      </c>
      <c r="Q106" s="93"/>
      <c r="R106" s="93"/>
      <c r="S106" s="94"/>
      <c r="T106" s="93">
        <v>0</v>
      </c>
      <c r="U106" s="92">
        <v>1.3</v>
      </c>
      <c r="V106" s="93">
        <v>1064</v>
      </c>
      <c r="W106" s="93">
        <v>5082</v>
      </c>
      <c r="X106" s="93">
        <v>5439</v>
      </c>
      <c r="Y106" s="95">
        <v>286</v>
      </c>
      <c r="Z106" s="96">
        <v>199.9</v>
      </c>
      <c r="AA106" s="96">
        <v>69.895104895104893</v>
      </c>
      <c r="AB106" s="96">
        <v>39.979999999999997</v>
      </c>
      <c r="AC106" s="96">
        <v>13.979020979020978</v>
      </c>
      <c r="AD106" s="96">
        <v>46.12</v>
      </c>
      <c r="AE106" s="95">
        <v>0.70393068990130203</v>
      </c>
      <c r="AF106" s="92" t="s">
        <v>1667</v>
      </c>
      <c r="AG106" s="92" t="s">
        <v>294</v>
      </c>
      <c r="AH106" s="92" t="s">
        <v>224</v>
      </c>
      <c r="AI106" s="92">
        <v>200</v>
      </c>
      <c r="AJ106" s="95">
        <v>286</v>
      </c>
      <c r="AK106" s="92">
        <v>2800</v>
      </c>
      <c r="AL106" s="96">
        <v>0</v>
      </c>
      <c r="AM106" s="93">
        <v>2800</v>
      </c>
      <c r="AN106" s="93">
        <v>6971.9433719433719</v>
      </c>
      <c r="AO106" s="97">
        <v>51.480051480051479</v>
      </c>
      <c r="AP106" s="92">
        <v>4</v>
      </c>
      <c r="AQ106" s="92" t="s">
        <v>225</v>
      </c>
      <c r="AR106" s="92"/>
      <c r="AS106" s="93">
        <v>2800</v>
      </c>
      <c r="AT106" s="92" t="s">
        <v>292</v>
      </c>
      <c r="AU106" s="92" t="s">
        <v>226</v>
      </c>
      <c r="AV106" s="92" t="s">
        <v>292</v>
      </c>
      <c r="AW106" s="92" t="s">
        <v>292</v>
      </c>
      <c r="AX106" s="92">
        <v>5</v>
      </c>
      <c r="AY106" s="92">
        <v>3.5</v>
      </c>
      <c r="AZ106" s="97">
        <v>0.57999999999999996</v>
      </c>
      <c r="BA106" s="97">
        <v>16.571428571428569</v>
      </c>
      <c r="BB106" s="92" t="s">
        <v>600</v>
      </c>
      <c r="BC106" s="102" t="s">
        <v>746</v>
      </c>
      <c r="BD106" s="92" t="s">
        <v>226</v>
      </c>
      <c r="BE106" s="92" t="s">
        <v>747</v>
      </c>
      <c r="BF106" s="92">
        <v>2.5</v>
      </c>
      <c r="BG106" s="92" t="s">
        <v>184</v>
      </c>
      <c r="BH106" s="92" t="s">
        <v>217</v>
      </c>
      <c r="BI106" s="92" t="s">
        <v>748</v>
      </c>
      <c r="BJ106" s="92" t="s">
        <v>749</v>
      </c>
      <c r="BK106" s="92"/>
      <c r="BL106" s="92" t="s">
        <v>10</v>
      </c>
      <c r="BM106" s="92" t="s">
        <v>234</v>
      </c>
      <c r="BN106" s="92" t="s">
        <v>302</v>
      </c>
      <c r="BO106" s="92" t="s">
        <v>225</v>
      </c>
      <c r="BP106" s="92"/>
      <c r="BQ106" s="92" t="s">
        <v>225</v>
      </c>
      <c r="BR106" s="92" t="s">
        <v>225</v>
      </c>
      <c r="BS106" s="92" t="s">
        <v>225</v>
      </c>
      <c r="BT106" s="92" t="s">
        <v>225</v>
      </c>
      <c r="BU106" s="92"/>
      <c r="BV106" s="97" t="s">
        <v>242</v>
      </c>
      <c r="BW106" s="101" t="s">
        <v>242</v>
      </c>
      <c r="BX106" s="101"/>
      <c r="BY106" s="97" t="s">
        <v>242</v>
      </c>
      <c r="BZ106" s="97">
        <v>0</v>
      </c>
      <c r="CA106" s="97"/>
      <c r="CB106" s="97"/>
      <c r="CC106" s="97"/>
      <c r="CD106" s="97" t="s">
        <v>750</v>
      </c>
      <c r="CE106" s="97"/>
      <c r="CF106" s="92"/>
      <c r="CG106" s="92">
        <v>708000</v>
      </c>
      <c r="CH106" s="92"/>
      <c r="CI106" s="92"/>
      <c r="CJ106" s="92" t="s">
        <v>225</v>
      </c>
      <c r="CK106" s="92" t="s">
        <v>242</v>
      </c>
      <c r="CL106" s="92" t="s">
        <v>217</v>
      </c>
      <c r="CM106" s="92" t="s">
        <v>225</v>
      </c>
      <c r="CN106" s="92" t="s">
        <v>249</v>
      </c>
      <c r="CO106" s="92" t="s">
        <v>477</v>
      </c>
      <c r="CP106" s="92" t="s">
        <v>237</v>
      </c>
      <c r="CQ106" s="92" t="s">
        <v>249</v>
      </c>
      <c r="CR106" s="92" t="s">
        <v>217</v>
      </c>
      <c r="CS106" s="92" t="s">
        <v>244</v>
      </c>
      <c r="CT106" s="92" t="s">
        <v>246</v>
      </c>
      <c r="CU106" s="92" t="s">
        <v>321</v>
      </c>
      <c r="CV106" s="93" t="s">
        <v>227</v>
      </c>
      <c r="CW106" s="93">
        <v>2500</v>
      </c>
      <c r="CX106" s="92"/>
      <c r="CY106" s="92"/>
      <c r="CZ106" s="92"/>
      <c r="DA106" s="92"/>
      <c r="DB106" s="92" t="s">
        <v>248</v>
      </c>
      <c r="DC106" s="92"/>
      <c r="DD106" s="92" t="s">
        <v>697</v>
      </c>
      <c r="DE106" s="92"/>
      <c r="DF106" s="92"/>
      <c r="DG106" s="97">
        <v>0</v>
      </c>
      <c r="DH106" s="97">
        <v>0</v>
      </c>
      <c r="DI106" s="92" t="s">
        <v>249</v>
      </c>
      <c r="DJ106" s="93"/>
      <c r="DK106" s="93">
        <v>0</v>
      </c>
      <c r="DL106" s="92" t="s">
        <v>227</v>
      </c>
      <c r="DM106" s="92" t="s">
        <v>751</v>
      </c>
      <c r="DN106" s="93">
        <v>0</v>
      </c>
      <c r="DO106" s="93"/>
      <c r="DP106" s="99">
        <v>0</v>
      </c>
    </row>
    <row r="107" spans="1:120" ht="51" customHeight="1">
      <c r="A107" s="347"/>
      <c r="B107" s="349"/>
      <c r="C107" s="35" t="s">
        <v>260</v>
      </c>
      <c r="D107" s="120" t="s">
        <v>226</v>
      </c>
      <c r="E107" s="121" t="s">
        <v>276</v>
      </c>
      <c r="F107" s="122">
        <v>65</v>
      </c>
      <c r="G107" s="123">
        <v>38625</v>
      </c>
      <c r="H107" s="124">
        <v>38748</v>
      </c>
      <c r="I107" s="125" t="s">
        <v>745</v>
      </c>
      <c r="J107" s="55" t="s">
        <v>226</v>
      </c>
      <c r="K107" s="125" t="s">
        <v>242</v>
      </c>
      <c r="L107" s="125" t="s">
        <v>242</v>
      </c>
      <c r="M107" s="182" t="s">
        <v>336</v>
      </c>
      <c r="N107" s="261">
        <v>13685</v>
      </c>
      <c r="O107" s="261">
        <v>16304</v>
      </c>
      <c r="P107" s="261">
        <v>29989</v>
      </c>
      <c r="Q107" s="261">
        <v>13685</v>
      </c>
      <c r="R107" s="309">
        <v>16304</v>
      </c>
      <c r="S107" s="127" t="s">
        <v>279</v>
      </c>
      <c r="T107" s="261">
        <v>29989</v>
      </c>
      <c r="U107" s="55">
        <v>122.7</v>
      </c>
      <c r="V107" s="126">
        <v>1064</v>
      </c>
      <c r="W107" s="126">
        <v>3580</v>
      </c>
      <c r="X107" s="126">
        <v>5439</v>
      </c>
      <c r="Y107" s="128">
        <v>318.38</v>
      </c>
      <c r="Z107" s="129">
        <v>181.8</v>
      </c>
      <c r="AA107" s="129">
        <v>56.92</v>
      </c>
      <c r="AB107" s="129">
        <v>50.08</v>
      </c>
      <c r="AC107" s="129">
        <v>15.68</v>
      </c>
      <c r="AD107" s="129">
        <v>86.1</v>
      </c>
      <c r="AE107" s="128">
        <v>0.6</v>
      </c>
      <c r="AF107" s="55" t="s">
        <v>1669</v>
      </c>
      <c r="AG107" s="55" t="s">
        <v>294</v>
      </c>
      <c r="AH107" s="55" t="s">
        <v>224</v>
      </c>
      <c r="AI107" s="55">
        <v>318.38</v>
      </c>
      <c r="AJ107" s="128">
        <v>286</v>
      </c>
      <c r="AK107" s="55">
        <v>3222</v>
      </c>
      <c r="AL107" s="129">
        <v>1213</v>
      </c>
      <c r="AM107" s="126">
        <v>4435</v>
      </c>
      <c r="AN107" s="126">
        <v>12316.5</v>
      </c>
      <c r="AO107" s="50">
        <v>90</v>
      </c>
      <c r="AP107" s="55" t="s">
        <v>1437</v>
      </c>
      <c r="AQ107" s="55" t="s">
        <v>292</v>
      </c>
      <c r="AR107" s="55" t="s">
        <v>1782</v>
      </c>
      <c r="AS107" s="126">
        <v>4547</v>
      </c>
      <c r="AT107" s="55" t="s">
        <v>226</v>
      </c>
      <c r="AU107" s="55" t="s">
        <v>226</v>
      </c>
      <c r="AV107" s="55" t="s">
        <v>292</v>
      </c>
      <c r="AW107" s="55" t="s">
        <v>292</v>
      </c>
      <c r="AX107" s="55">
        <v>12</v>
      </c>
      <c r="AY107" s="55">
        <v>122.7</v>
      </c>
      <c r="AZ107" s="50" t="s">
        <v>1438</v>
      </c>
      <c r="BA107" s="50">
        <v>54</v>
      </c>
      <c r="BB107" s="55" t="s">
        <v>600</v>
      </c>
      <c r="BC107" s="55" t="s">
        <v>746</v>
      </c>
      <c r="BD107" s="55" t="s">
        <v>226</v>
      </c>
      <c r="BE107" s="55" t="s">
        <v>747</v>
      </c>
      <c r="BF107" s="55">
        <v>3</v>
      </c>
      <c r="BG107" s="55" t="s">
        <v>184</v>
      </c>
      <c r="BH107" s="55" t="s">
        <v>226</v>
      </c>
      <c r="BI107" s="55" t="s">
        <v>748</v>
      </c>
      <c r="BJ107" s="55" t="s">
        <v>749</v>
      </c>
      <c r="BK107" s="55"/>
      <c r="BL107" s="55" t="s">
        <v>10</v>
      </c>
      <c r="BM107" s="55" t="s">
        <v>234</v>
      </c>
      <c r="BN107" s="55" t="s">
        <v>302</v>
      </c>
      <c r="BO107" s="55" t="s">
        <v>292</v>
      </c>
      <c r="BP107" s="55" t="s">
        <v>336</v>
      </c>
      <c r="BQ107" s="55" t="s">
        <v>292</v>
      </c>
      <c r="BR107" s="55" t="s">
        <v>292</v>
      </c>
      <c r="BS107" s="55" t="s">
        <v>292</v>
      </c>
      <c r="BT107" s="86" t="s">
        <v>292</v>
      </c>
      <c r="BU107" s="86" t="s">
        <v>242</v>
      </c>
      <c r="BV107" s="50" t="s">
        <v>242</v>
      </c>
      <c r="BW107" s="51" t="s">
        <v>242</v>
      </c>
      <c r="BX107" s="51" t="s">
        <v>242</v>
      </c>
      <c r="BY107" s="50" t="s">
        <v>242</v>
      </c>
      <c r="BZ107" s="50">
        <v>0</v>
      </c>
      <c r="CA107" s="50">
        <v>0</v>
      </c>
      <c r="CB107" s="50">
        <v>0</v>
      </c>
      <c r="CC107" s="50" t="s">
        <v>227</v>
      </c>
      <c r="CD107" s="50" t="s">
        <v>750</v>
      </c>
      <c r="CE107" s="50"/>
      <c r="CF107" s="55" t="s">
        <v>1423</v>
      </c>
      <c r="CG107" s="55">
        <v>708000</v>
      </c>
      <c r="CH107" s="55"/>
      <c r="CI107" s="55"/>
      <c r="CJ107" s="55" t="s">
        <v>292</v>
      </c>
      <c r="CK107" s="55" t="s">
        <v>242</v>
      </c>
      <c r="CL107" s="55" t="s">
        <v>292</v>
      </c>
      <c r="CM107" s="55" t="s">
        <v>292</v>
      </c>
      <c r="CN107" s="55" t="s">
        <v>249</v>
      </c>
      <c r="CO107" s="55" t="s">
        <v>477</v>
      </c>
      <c r="CP107" s="55" t="s">
        <v>292</v>
      </c>
      <c r="CQ107" s="55" t="s">
        <v>249</v>
      </c>
      <c r="CR107" s="55" t="s">
        <v>1439</v>
      </c>
      <c r="CS107" s="55" t="s">
        <v>244</v>
      </c>
      <c r="CT107" s="55" t="s">
        <v>696</v>
      </c>
      <c r="CU107" s="55" t="s">
        <v>292</v>
      </c>
      <c r="CV107" s="126" t="s">
        <v>227</v>
      </c>
      <c r="CW107" s="126">
        <v>2500</v>
      </c>
      <c r="CX107" s="126" t="s">
        <v>237</v>
      </c>
      <c r="CY107" s="55">
        <v>1</v>
      </c>
      <c r="CZ107" s="126" t="s">
        <v>226</v>
      </c>
      <c r="DA107" s="126" t="s">
        <v>226</v>
      </c>
      <c r="DB107" s="55" t="s">
        <v>1397</v>
      </c>
      <c r="DC107" s="55"/>
      <c r="DD107" s="55" t="s">
        <v>697</v>
      </c>
      <c r="DE107" s="55"/>
      <c r="DF107" s="55">
        <v>32.380000000000003</v>
      </c>
      <c r="DG107" s="50">
        <v>0</v>
      </c>
      <c r="DH107" s="50">
        <v>0</v>
      </c>
      <c r="DI107" s="55" t="s">
        <v>249</v>
      </c>
      <c r="DJ107" s="126">
        <v>32.380000000000003</v>
      </c>
      <c r="DK107" s="126">
        <f>+DJ107/AB107*100</f>
        <v>64.656549520766788</v>
      </c>
      <c r="DL107" s="55" t="s">
        <v>1783</v>
      </c>
      <c r="DM107" s="55" t="s">
        <v>687</v>
      </c>
      <c r="DN107" s="126">
        <v>0</v>
      </c>
      <c r="DO107" s="126">
        <v>3</v>
      </c>
      <c r="DP107" s="130">
        <v>0</v>
      </c>
    </row>
    <row r="108" spans="1:120" s="114" customFormat="1" ht="33.950000000000003" customHeight="1">
      <c r="A108" s="342" t="s">
        <v>185</v>
      </c>
      <c r="B108" s="344" t="s">
        <v>186</v>
      </c>
      <c r="C108" s="53" t="s">
        <v>216</v>
      </c>
      <c r="D108" s="103" t="s">
        <v>217</v>
      </c>
      <c r="E108" s="53" t="s">
        <v>276</v>
      </c>
      <c r="F108" s="104">
        <v>70</v>
      </c>
      <c r="G108" s="105">
        <v>38625</v>
      </c>
      <c r="H108" s="52">
        <v>38699</v>
      </c>
      <c r="I108" s="53" t="s">
        <v>752</v>
      </c>
      <c r="J108" s="53" t="s">
        <v>292</v>
      </c>
      <c r="K108" s="53" t="s">
        <v>221</v>
      </c>
      <c r="L108" s="53" t="s">
        <v>221</v>
      </c>
      <c r="M108" s="262" t="s">
        <v>569</v>
      </c>
      <c r="N108" s="106">
        <v>1897</v>
      </c>
      <c r="O108" s="106">
        <v>9798</v>
      </c>
      <c r="P108" s="106">
        <v>11695</v>
      </c>
      <c r="Q108" s="106">
        <v>3634</v>
      </c>
      <c r="R108" s="106">
        <v>12217</v>
      </c>
      <c r="S108" s="107" t="s">
        <v>279</v>
      </c>
      <c r="T108" s="106">
        <v>15851</v>
      </c>
      <c r="U108" s="108">
        <v>0.49</v>
      </c>
      <c r="V108" s="106">
        <v>386.99</v>
      </c>
      <c r="W108" s="106">
        <v>719</v>
      </c>
      <c r="X108" s="106">
        <v>841</v>
      </c>
      <c r="Y108" s="109">
        <v>12</v>
      </c>
      <c r="Z108" s="110">
        <v>4</v>
      </c>
      <c r="AA108" s="110">
        <v>33.333333333333329</v>
      </c>
      <c r="AB108" s="110">
        <v>2</v>
      </c>
      <c r="AC108" s="110">
        <v>16.666666666666664</v>
      </c>
      <c r="AD108" s="110">
        <v>6</v>
      </c>
      <c r="AE108" s="109">
        <v>0.21085925144965736</v>
      </c>
      <c r="AF108" s="108" t="s">
        <v>1648</v>
      </c>
      <c r="AG108" s="108" t="s">
        <v>294</v>
      </c>
      <c r="AH108" s="108" t="s">
        <v>309</v>
      </c>
      <c r="AI108" s="108">
        <v>15.593</v>
      </c>
      <c r="AJ108" s="109">
        <v>6</v>
      </c>
      <c r="AK108" s="108">
        <v>812</v>
      </c>
      <c r="AL108" s="110">
        <v>0</v>
      </c>
      <c r="AM108" s="106">
        <v>812</v>
      </c>
      <c r="AN108" s="106">
        <v>1831.5862068965516</v>
      </c>
      <c r="AO108" s="111">
        <v>96.551724137931032</v>
      </c>
      <c r="AP108" s="108">
        <v>4</v>
      </c>
      <c r="AQ108" s="108" t="s">
        <v>217</v>
      </c>
      <c r="AR108" s="108" t="s">
        <v>488</v>
      </c>
      <c r="AS108" s="106">
        <v>812</v>
      </c>
      <c r="AT108" s="108" t="s">
        <v>226</v>
      </c>
      <c r="AU108" s="108" t="s">
        <v>226</v>
      </c>
      <c r="AV108" s="108" t="s">
        <v>226</v>
      </c>
      <c r="AW108" s="108" t="s">
        <v>292</v>
      </c>
      <c r="AX108" s="108">
        <v>4</v>
      </c>
      <c r="AY108" s="108">
        <v>3.9460000000000002</v>
      </c>
      <c r="AZ108" s="111">
        <v>1.05</v>
      </c>
      <c r="BA108" s="111">
        <v>26.609224531170806</v>
      </c>
      <c r="BB108" s="108" t="s">
        <v>228</v>
      </c>
      <c r="BC108" s="108" t="s">
        <v>753</v>
      </c>
      <c r="BD108" s="108" t="s">
        <v>226</v>
      </c>
      <c r="BE108" s="108" t="s">
        <v>754</v>
      </c>
      <c r="BF108" s="108">
        <v>2.5</v>
      </c>
      <c r="BG108" s="108" t="s">
        <v>185</v>
      </c>
      <c r="BH108" s="108" t="s">
        <v>217</v>
      </c>
      <c r="BI108" s="108" t="s">
        <v>755</v>
      </c>
      <c r="BJ108" s="108" t="s">
        <v>756</v>
      </c>
      <c r="BK108" s="108"/>
      <c r="BL108" s="108" t="s">
        <v>10</v>
      </c>
      <c r="BM108" s="108" t="s">
        <v>234</v>
      </c>
      <c r="BN108" s="108" t="s">
        <v>235</v>
      </c>
      <c r="BO108" s="108" t="s">
        <v>217</v>
      </c>
      <c r="BP108" s="108" t="s">
        <v>757</v>
      </c>
      <c r="BQ108" s="108" t="s">
        <v>217</v>
      </c>
      <c r="BR108" s="108" t="s">
        <v>217</v>
      </c>
      <c r="BS108" s="108" t="s">
        <v>758</v>
      </c>
      <c r="BT108" s="112">
        <v>40449</v>
      </c>
      <c r="BU108" s="112">
        <v>40449</v>
      </c>
      <c r="BV108" s="111">
        <v>2010</v>
      </c>
      <c r="BW108" s="54">
        <v>16</v>
      </c>
      <c r="BX108" s="54"/>
      <c r="BY108" s="111">
        <v>2010</v>
      </c>
      <c r="BZ108" s="111">
        <v>2026</v>
      </c>
      <c r="CA108" s="111">
        <v>14</v>
      </c>
      <c r="CB108" s="111"/>
      <c r="CC108" s="111"/>
      <c r="CD108" s="111"/>
      <c r="CE108" s="111"/>
      <c r="CF108" s="108" t="s">
        <v>338</v>
      </c>
      <c r="CG108" s="108">
        <v>4000</v>
      </c>
      <c r="CH108" s="108"/>
      <c r="CI108" s="108"/>
      <c r="CJ108" s="108" t="s">
        <v>217</v>
      </c>
      <c r="CK108" s="108" t="s">
        <v>217</v>
      </c>
      <c r="CL108" s="108" t="s">
        <v>217</v>
      </c>
      <c r="CM108" s="108" t="s">
        <v>217</v>
      </c>
      <c r="CN108" s="108" t="s">
        <v>456</v>
      </c>
      <c r="CO108" s="108" t="s">
        <v>244</v>
      </c>
      <c r="CP108" s="108" t="s">
        <v>237</v>
      </c>
      <c r="CQ108" s="108" t="s">
        <v>320</v>
      </c>
      <c r="CR108" s="108" t="s">
        <v>217</v>
      </c>
      <c r="CS108" s="108" t="s">
        <v>244</v>
      </c>
      <c r="CT108" s="108" t="s">
        <v>246</v>
      </c>
      <c r="CU108" s="108" t="s">
        <v>321</v>
      </c>
      <c r="CV108" s="106">
        <v>500</v>
      </c>
      <c r="CW108" s="106">
        <v>120</v>
      </c>
      <c r="CX108" s="108" t="s">
        <v>225</v>
      </c>
      <c r="CY108" s="108"/>
      <c r="CZ108" s="108" t="s">
        <v>225</v>
      </c>
      <c r="DA108" s="108" t="s">
        <v>217</v>
      </c>
      <c r="DB108" s="108" t="s">
        <v>759</v>
      </c>
      <c r="DC108" s="108" t="s">
        <v>248</v>
      </c>
      <c r="DD108" s="108" t="s">
        <v>760</v>
      </c>
      <c r="DE108" s="108" t="s">
        <v>761</v>
      </c>
      <c r="DF108" s="106">
        <v>6</v>
      </c>
      <c r="DG108" s="111">
        <v>4</v>
      </c>
      <c r="DH108" s="111">
        <v>100</v>
      </c>
      <c r="DI108" s="108" t="s">
        <v>289</v>
      </c>
      <c r="DJ108" s="106">
        <v>2</v>
      </c>
      <c r="DK108" s="106">
        <v>100</v>
      </c>
      <c r="DL108" s="108" t="s">
        <v>744</v>
      </c>
      <c r="DM108" s="108" t="s">
        <v>762</v>
      </c>
      <c r="DN108" s="106">
        <v>4</v>
      </c>
      <c r="DO108" s="106">
        <v>9</v>
      </c>
      <c r="DP108" s="113">
        <v>44.444444444444443</v>
      </c>
    </row>
    <row r="109" spans="1:120" ht="33.950000000000003" customHeight="1">
      <c r="A109" s="343"/>
      <c r="B109" s="345"/>
      <c r="C109" s="35" t="s">
        <v>260</v>
      </c>
      <c r="D109" s="120" t="s">
        <v>226</v>
      </c>
      <c r="E109" s="121" t="s">
        <v>276</v>
      </c>
      <c r="F109" s="122" t="s">
        <v>1440</v>
      </c>
      <c r="G109" s="123">
        <v>38625</v>
      </c>
      <c r="H109" s="124">
        <v>38699</v>
      </c>
      <c r="I109" s="125" t="s">
        <v>752</v>
      </c>
      <c r="J109" s="55" t="s">
        <v>292</v>
      </c>
      <c r="K109" s="125" t="s">
        <v>242</v>
      </c>
      <c r="L109" s="125" t="s">
        <v>242</v>
      </c>
      <c r="M109" s="182" t="s">
        <v>569</v>
      </c>
      <c r="N109" s="126">
        <v>1847</v>
      </c>
      <c r="O109" s="126">
        <v>9617</v>
      </c>
      <c r="P109" s="126">
        <v>11464</v>
      </c>
      <c r="Q109" s="126">
        <v>2226</v>
      </c>
      <c r="R109" s="146">
        <v>8766</v>
      </c>
      <c r="S109" s="127" t="s">
        <v>326</v>
      </c>
      <c r="T109" s="126">
        <v>10992</v>
      </c>
      <c r="U109" s="55">
        <v>4.5999999999999996</v>
      </c>
      <c r="V109" s="126">
        <v>387</v>
      </c>
      <c r="W109" s="126">
        <v>838</v>
      </c>
      <c r="X109" s="126">
        <v>841</v>
      </c>
      <c r="Y109" s="128">
        <v>12</v>
      </c>
      <c r="Z109" s="129">
        <v>4</v>
      </c>
      <c r="AA109" s="129">
        <v>33.299999999999997</v>
      </c>
      <c r="AB109" s="129">
        <v>2</v>
      </c>
      <c r="AC109" s="129">
        <v>16.7</v>
      </c>
      <c r="AD109" s="129">
        <v>6</v>
      </c>
      <c r="AE109" s="128">
        <v>0.21</v>
      </c>
      <c r="AF109" s="55" t="s">
        <v>1669</v>
      </c>
      <c r="AG109" s="55" t="s">
        <v>294</v>
      </c>
      <c r="AH109" s="55" t="s">
        <v>309</v>
      </c>
      <c r="AI109" s="55">
        <v>6</v>
      </c>
      <c r="AJ109" s="128">
        <v>6</v>
      </c>
      <c r="AK109" s="55">
        <v>838</v>
      </c>
      <c r="AL109" s="129">
        <v>0</v>
      </c>
      <c r="AM109" s="126">
        <v>838</v>
      </c>
      <c r="AN109" s="126">
        <v>2114</v>
      </c>
      <c r="AO109" s="50">
        <v>95</v>
      </c>
      <c r="AP109" s="55">
        <v>4</v>
      </c>
      <c r="AQ109" s="55" t="s">
        <v>226</v>
      </c>
      <c r="AR109" s="55" t="s">
        <v>488</v>
      </c>
      <c r="AS109" s="126">
        <v>838</v>
      </c>
      <c r="AT109" s="55" t="s">
        <v>226</v>
      </c>
      <c r="AU109" s="55" t="s">
        <v>226</v>
      </c>
      <c r="AV109" s="55" t="s">
        <v>226</v>
      </c>
      <c r="AW109" s="55" t="s">
        <v>292</v>
      </c>
      <c r="AX109" s="55">
        <v>2</v>
      </c>
      <c r="AY109" s="55">
        <v>3.9460000000000002</v>
      </c>
      <c r="AZ109" s="50">
        <v>1</v>
      </c>
      <c r="BA109" s="50">
        <v>27</v>
      </c>
      <c r="BB109" s="55" t="s">
        <v>228</v>
      </c>
      <c r="BC109" s="55" t="s">
        <v>1441</v>
      </c>
      <c r="BD109" s="55" t="s">
        <v>226</v>
      </c>
      <c r="BE109" s="55" t="s">
        <v>1442</v>
      </c>
      <c r="BF109" s="55">
        <v>2.5</v>
      </c>
      <c r="BG109" s="55" t="s">
        <v>185</v>
      </c>
      <c r="BH109" s="55" t="s">
        <v>226</v>
      </c>
      <c r="BI109" s="259" t="s">
        <v>1784</v>
      </c>
      <c r="BJ109" s="259" t="s">
        <v>1785</v>
      </c>
      <c r="BK109" s="55">
        <v>1751</v>
      </c>
      <c r="BL109" s="55" t="s">
        <v>10</v>
      </c>
      <c r="BM109" s="55" t="s">
        <v>234</v>
      </c>
      <c r="BN109" s="55" t="s">
        <v>235</v>
      </c>
      <c r="BO109" s="55" t="s">
        <v>226</v>
      </c>
      <c r="BP109" s="55" t="s">
        <v>757</v>
      </c>
      <c r="BQ109" s="55" t="s">
        <v>226</v>
      </c>
      <c r="BR109" s="55" t="s">
        <v>226</v>
      </c>
      <c r="BS109" s="263" t="s">
        <v>1443</v>
      </c>
      <c r="BT109" s="131">
        <v>40449</v>
      </c>
      <c r="BU109" s="131">
        <v>40449</v>
      </c>
      <c r="BV109" s="50">
        <v>2010</v>
      </c>
      <c r="BW109" s="51">
        <v>16</v>
      </c>
      <c r="BX109" s="51"/>
      <c r="BY109" s="50">
        <v>2010</v>
      </c>
      <c r="BZ109" s="50">
        <v>2026</v>
      </c>
      <c r="CA109" s="50">
        <v>14</v>
      </c>
      <c r="CB109" s="50">
        <v>5</v>
      </c>
      <c r="CC109" s="50"/>
      <c r="CD109" s="50"/>
      <c r="CE109" s="50"/>
      <c r="CF109" s="55" t="s">
        <v>338</v>
      </c>
      <c r="CG109" s="55">
        <v>4000</v>
      </c>
      <c r="CH109" s="172">
        <v>11664</v>
      </c>
      <c r="CI109" s="55"/>
      <c r="CJ109" s="55" t="s">
        <v>292</v>
      </c>
      <c r="CK109" s="55" t="s">
        <v>292</v>
      </c>
      <c r="CL109" s="55" t="s">
        <v>226</v>
      </c>
      <c r="CM109" s="55" t="s">
        <v>226</v>
      </c>
      <c r="CN109" s="55" t="s">
        <v>456</v>
      </c>
      <c r="CO109" s="55" t="s">
        <v>244</v>
      </c>
      <c r="CP109" s="55" t="s">
        <v>237</v>
      </c>
      <c r="CQ109" s="55" t="s">
        <v>320</v>
      </c>
      <c r="CR109" s="55" t="s">
        <v>226</v>
      </c>
      <c r="CS109" s="55" t="s">
        <v>244</v>
      </c>
      <c r="CT109" s="55" t="s">
        <v>246</v>
      </c>
      <c r="CU109" s="55" t="s">
        <v>321</v>
      </c>
      <c r="CV109" s="126">
        <v>500</v>
      </c>
      <c r="CW109" s="126"/>
      <c r="CX109" s="126" t="s">
        <v>292</v>
      </c>
      <c r="CY109" s="55" t="s">
        <v>242</v>
      </c>
      <c r="CZ109" s="126" t="s">
        <v>292</v>
      </c>
      <c r="DA109" s="126" t="s">
        <v>226</v>
      </c>
      <c r="DB109" s="55" t="s">
        <v>759</v>
      </c>
      <c r="DC109" s="55"/>
      <c r="DD109" s="55" t="s">
        <v>760</v>
      </c>
      <c r="DE109" s="55" t="s">
        <v>761</v>
      </c>
      <c r="DF109" s="55">
        <v>6</v>
      </c>
      <c r="DG109" s="50">
        <v>4</v>
      </c>
      <c r="DH109" s="50">
        <f>+DG109/Z109*100</f>
        <v>100</v>
      </c>
      <c r="DI109" s="55" t="s">
        <v>289</v>
      </c>
      <c r="DJ109" s="126">
        <v>2</v>
      </c>
      <c r="DK109" s="126">
        <f>+DJ109/AB109*100</f>
        <v>100</v>
      </c>
      <c r="DL109" s="55" t="s">
        <v>744</v>
      </c>
      <c r="DM109" s="55" t="s">
        <v>1786</v>
      </c>
      <c r="DN109" s="126">
        <v>4</v>
      </c>
      <c r="DO109" s="126">
        <v>9</v>
      </c>
      <c r="DP109" s="130">
        <v>44.4</v>
      </c>
    </row>
    <row r="110" spans="1:120" s="114" customFormat="1" ht="33.950000000000003" customHeight="1">
      <c r="A110" s="342" t="s">
        <v>187</v>
      </c>
      <c r="B110" s="344" t="s">
        <v>186</v>
      </c>
      <c r="C110" s="53" t="s">
        <v>216</v>
      </c>
      <c r="D110" s="103" t="s">
        <v>217</v>
      </c>
      <c r="E110" s="53" t="s">
        <v>218</v>
      </c>
      <c r="F110" s="104">
        <v>139</v>
      </c>
      <c r="G110" s="105">
        <v>38625</v>
      </c>
      <c r="H110" s="52">
        <v>38737</v>
      </c>
      <c r="I110" s="53" t="s">
        <v>763</v>
      </c>
      <c r="J110" s="53" t="s">
        <v>292</v>
      </c>
      <c r="K110" s="53" t="s">
        <v>221</v>
      </c>
      <c r="L110" s="53" t="s">
        <v>221</v>
      </c>
      <c r="M110" s="262" t="s">
        <v>764</v>
      </c>
      <c r="N110" s="106">
        <v>6333</v>
      </c>
      <c r="O110" s="106">
        <v>10114</v>
      </c>
      <c r="P110" s="106">
        <v>16447</v>
      </c>
      <c r="Q110" s="106">
        <v>4773</v>
      </c>
      <c r="R110" s="106">
        <v>10599</v>
      </c>
      <c r="S110" s="107" t="s">
        <v>326</v>
      </c>
      <c r="T110" s="106">
        <v>15372</v>
      </c>
      <c r="U110" s="108">
        <v>1.37</v>
      </c>
      <c r="V110" s="106">
        <v>1430</v>
      </c>
      <c r="W110" s="106">
        <v>1249</v>
      </c>
      <c r="X110" s="106">
        <v>1440</v>
      </c>
      <c r="Y110" s="109">
        <v>41.24</v>
      </c>
      <c r="Z110" s="110">
        <v>15.9</v>
      </c>
      <c r="AA110" s="110">
        <v>38.554801163918526</v>
      </c>
      <c r="AB110" s="110">
        <v>16.600000000000001</v>
      </c>
      <c r="AC110" s="110">
        <v>40.252182347235696</v>
      </c>
      <c r="AD110" s="110">
        <v>8.740000000000002</v>
      </c>
      <c r="AE110" s="109">
        <v>0.21706405600294754</v>
      </c>
      <c r="AF110" s="108" t="s">
        <v>307</v>
      </c>
      <c r="AG110" s="108" t="s">
        <v>294</v>
      </c>
      <c r="AH110" s="108" t="s">
        <v>309</v>
      </c>
      <c r="AI110" s="108">
        <v>39.29</v>
      </c>
      <c r="AJ110" s="109">
        <v>26.250000000000004</v>
      </c>
      <c r="AK110" s="108">
        <v>1310</v>
      </c>
      <c r="AL110" s="110">
        <v>0</v>
      </c>
      <c r="AM110" s="106">
        <v>1310</v>
      </c>
      <c r="AN110" s="106">
        <v>5761.2708333333321</v>
      </c>
      <c r="AO110" s="111">
        <v>90.972222222222214</v>
      </c>
      <c r="AP110" s="108">
        <v>4</v>
      </c>
      <c r="AQ110" s="108" t="s">
        <v>225</v>
      </c>
      <c r="AR110" s="108"/>
      <c r="AS110" s="106">
        <v>1310</v>
      </c>
      <c r="AT110" s="108" t="s">
        <v>292</v>
      </c>
      <c r="AU110" s="108" t="s">
        <v>226</v>
      </c>
      <c r="AV110" s="108" t="s">
        <v>292</v>
      </c>
      <c r="AW110" s="108" t="s">
        <v>765</v>
      </c>
      <c r="AX110" s="108">
        <v>2</v>
      </c>
      <c r="AY110" s="108">
        <v>4.0999999999999996</v>
      </c>
      <c r="AZ110" s="111">
        <v>1.226</v>
      </c>
      <c r="BA110" s="111">
        <v>29.902439024390244</v>
      </c>
      <c r="BB110" s="108" t="s">
        <v>228</v>
      </c>
      <c r="BC110" s="108" t="s">
        <v>766</v>
      </c>
      <c r="BD110" s="108" t="s">
        <v>217</v>
      </c>
      <c r="BE110" s="108" t="s">
        <v>767</v>
      </c>
      <c r="BF110" s="108">
        <v>4.5</v>
      </c>
      <c r="BG110" s="108" t="s">
        <v>187</v>
      </c>
      <c r="BH110" s="108" t="s">
        <v>217</v>
      </c>
      <c r="BI110" s="108" t="s">
        <v>1723</v>
      </c>
      <c r="BJ110" s="108" t="s">
        <v>768</v>
      </c>
      <c r="BK110" s="108">
        <v>1670</v>
      </c>
      <c r="BL110" s="108" t="s">
        <v>10</v>
      </c>
      <c r="BM110" s="108" t="s">
        <v>234</v>
      </c>
      <c r="BN110" s="108" t="s">
        <v>235</v>
      </c>
      <c r="BO110" s="108" t="s">
        <v>217</v>
      </c>
      <c r="BP110" s="108" t="s">
        <v>769</v>
      </c>
      <c r="BQ110" s="108" t="s">
        <v>237</v>
      </c>
      <c r="BR110" s="108" t="s">
        <v>237</v>
      </c>
      <c r="BS110" s="108" t="s">
        <v>770</v>
      </c>
      <c r="BT110" s="112">
        <v>40374</v>
      </c>
      <c r="BU110" s="112">
        <v>40374</v>
      </c>
      <c r="BV110" s="111">
        <v>2010</v>
      </c>
      <c r="BW110" s="54">
        <v>20</v>
      </c>
      <c r="BX110" s="54"/>
      <c r="BY110" s="111">
        <v>2010</v>
      </c>
      <c r="BZ110" s="111">
        <v>2030</v>
      </c>
      <c r="CA110" s="111">
        <v>18</v>
      </c>
      <c r="CB110" s="111">
        <v>2013</v>
      </c>
      <c r="CC110" s="111"/>
      <c r="CD110" s="111" t="s">
        <v>771</v>
      </c>
      <c r="CE110" s="111" t="s">
        <v>771</v>
      </c>
      <c r="CF110" s="108" t="s">
        <v>302</v>
      </c>
      <c r="CG110" s="108">
        <v>40000</v>
      </c>
      <c r="CH110" s="108">
        <v>40000</v>
      </c>
      <c r="CI110" s="108">
        <v>40000</v>
      </c>
      <c r="CJ110" s="108" t="s">
        <v>217</v>
      </c>
      <c r="CK110" s="108" t="s">
        <v>242</v>
      </c>
      <c r="CL110" s="108" t="s">
        <v>217</v>
      </c>
      <c r="CM110" s="108" t="s">
        <v>217</v>
      </c>
      <c r="CN110" s="108" t="s">
        <v>456</v>
      </c>
      <c r="CO110" s="108" t="s">
        <v>244</v>
      </c>
      <c r="CP110" s="108" t="s">
        <v>237</v>
      </c>
      <c r="CQ110" s="108" t="s">
        <v>320</v>
      </c>
      <c r="CR110" s="108" t="s">
        <v>217</v>
      </c>
      <c r="CS110" s="108" t="s">
        <v>244</v>
      </c>
      <c r="CT110" s="108" t="s">
        <v>246</v>
      </c>
      <c r="CU110" s="108" t="s">
        <v>321</v>
      </c>
      <c r="CV110" s="106">
        <v>1000</v>
      </c>
      <c r="CW110" s="106">
        <v>5000</v>
      </c>
      <c r="CX110" s="108" t="s">
        <v>225</v>
      </c>
      <c r="CY110" s="108">
        <v>0</v>
      </c>
      <c r="CZ110" s="108" t="s">
        <v>225</v>
      </c>
      <c r="DA110" s="108" t="s">
        <v>225</v>
      </c>
      <c r="DB110" s="108" t="s">
        <v>772</v>
      </c>
      <c r="DC110" s="108"/>
      <c r="DD110" s="108" t="s">
        <v>446</v>
      </c>
      <c r="DE110" s="108"/>
      <c r="DF110" s="106">
        <v>14.989999999999998</v>
      </c>
      <c r="DG110" s="111">
        <v>9.6999999999999993</v>
      </c>
      <c r="DH110" s="111">
        <v>61.006289308176093</v>
      </c>
      <c r="DI110" s="108" t="s">
        <v>289</v>
      </c>
      <c r="DJ110" s="106">
        <v>5.29</v>
      </c>
      <c r="DK110" s="106">
        <v>31.867469879518069</v>
      </c>
      <c r="DL110" s="108" t="s">
        <v>773</v>
      </c>
      <c r="DM110" s="108" t="s">
        <v>305</v>
      </c>
      <c r="DN110" s="106">
        <v>0</v>
      </c>
      <c r="DO110" s="106">
        <v>4</v>
      </c>
      <c r="DP110" s="113">
        <v>0</v>
      </c>
    </row>
    <row r="111" spans="1:120" ht="33.950000000000003" customHeight="1">
      <c r="A111" s="343"/>
      <c r="B111" s="345"/>
      <c r="C111" s="35" t="s">
        <v>260</v>
      </c>
      <c r="D111" s="120" t="s">
        <v>217</v>
      </c>
      <c r="E111" s="35" t="s">
        <v>218</v>
      </c>
      <c r="F111" s="144">
        <v>139</v>
      </c>
      <c r="G111" s="145">
        <v>38625</v>
      </c>
      <c r="H111" s="167">
        <v>38737</v>
      </c>
      <c r="I111" s="35" t="s">
        <v>763</v>
      </c>
      <c r="J111" s="55" t="s">
        <v>292</v>
      </c>
      <c r="K111" s="125" t="s">
        <v>242</v>
      </c>
      <c r="L111" s="125" t="s">
        <v>242</v>
      </c>
      <c r="M111" s="183" t="s">
        <v>764</v>
      </c>
      <c r="N111" s="126">
        <v>4762</v>
      </c>
      <c r="O111" s="126">
        <v>10989</v>
      </c>
      <c r="P111" s="126">
        <v>15828</v>
      </c>
      <c r="Q111" s="126">
        <v>7568</v>
      </c>
      <c r="R111" s="146">
        <v>11309</v>
      </c>
      <c r="S111" s="186" t="s">
        <v>0</v>
      </c>
      <c r="T111" s="126">
        <f>+Q111+R111</f>
        <v>18877</v>
      </c>
      <c r="U111" s="55">
        <v>0.9</v>
      </c>
      <c r="V111" s="126">
        <v>1430</v>
      </c>
      <c r="W111" s="126">
        <v>1249</v>
      </c>
      <c r="X111" s="126">
        <v>1440</v>
      </c>
      <c r="Y111" s="128">
        <v>115.8</v>
      </c>
      <c r="Z111" s="129">
        <v>47.1</v>
      </c>
      <c r="AA111" s="129">
        <v>40.6</v>
      </c>
      <c r="AB111" s="129">
        <v>45.63</v>
      </c>
      <c r="AC111" s="129">
        <v>39.4</v>
      </c>
      <c r="AD111" s="129">
        <v>23.1</v>
      </c>
      <c r="AE111" s="128">
        <v>0.51</v>
      </c>
      <c r="AF111" s="134" t="s">
        <v>307</v>
      </c>
      <c r="AG111" s="134" t="s">
        <v>294</v>
      </c>
      <c r="AH111" s="55" t="s">
        <v>224</v>
      </c>
      <c r="AI111" s="55">
        <v>88</v>
      </c>
      <c r="AJ111" s="128">
        <v>88</v>
      </c>
      <c r="AK111" s="55">
        <v>1440</v>
      </c>
      <c r="AL111" s="129">
        <v>700</v>
      </c>
      <c r="AM111" s="126">
        <v>2140</v>
      </c>
      <c r="AN111" s="126">
        <v>7568</v>
      </c>
      <c r="AO111" s="50">
        <v>100</v>
      </c>
      <c r="AP111" s="55">
        <v>3</v>
      </c>
      <c r="AQ111" s="55" t="s">
        <v>225</v>
      </c>
      <c r="AR111" s="213" t="s">
        <v>1641</v>
      </c>
      <c r="AS111" s="126">
        <v>2786</v>
      </c>
      <c r="AT111" s="55" t="s">
        <v>292</v>
      </c>
      <c r="AU111" s="55" t="s">
        <v>227</v>
      </c>
      <c r="AV111" s="55" t="s">
        <v>227</v>
      </c>
      <c r="AW111" s="55" t="s">
        <v>226</v>
      </c>
      <c r="AX111" s="55">
        <v>2</v>
      </c>
      <c r="AY111" s="134">
        <v>4.0999999999999996</v>
      </c>
      <c r="AZ111" s="148">
        <v>1.226</v>
      </c>
      <c r="BA111" s="148">
        <v>29.902439024390244</v>
      </c>
      <c r="BB111" s="134" t="s">
        <v>228</v>
      </c>
      <c r="BC111" s="134" t="s">
        <v>766</v>
      </c>
      <c r="BD111" s="134" t="s">
        <v>217</v>
      </c>
      <c r="BE111" s="134" t="s">
        <v>767</v>
      </c>
      <c r="BF111" s="134">
        <v>4.5</v>
      </c>
      <c r="BG111" s="134" t="s">
        <v>187</v>
      </c>
      <c r="BH111" s="134" t="s">
        <v>217</v>
      </c>
      <c r="BI111" s="134" t="s">
        <v>1724</v>
      </c>
      <c r="BJ111" s="134" t="s">
        <v>768</v>
      </c>
      <c r="BK111" s="134">
        <v>1670</v>
      </c>
      <c r="BL111" s="134" t="s">
        <v>10</v>
      </c>
      <c r="BM111" s="134" t="s">
        <v>234</v>
      </c>
      <c r="BN111" s="134" t="s">
        <v>235</v>
      </c>
      <c r="BO111" s="134" t="s">
        <v>217</v>
      </c>
      <c r="BP111" s="134" t="s">
        <v>769</v>
      </c>
      <c r="BQ111" s="134" t="s">
        <v>237</v>
      </c>
      <c r="BR111" s="134" t="s">
        <v>237</v>
      </c>
      <c r="BS111" s="134" t="s">
        <v>770</v>
      </c>
      <c r="BT111" s="149">
        <v>40374</v>
      </c>
      <c r="BU111" s="149">
        <v>40374</v>
      </c>
      <c r="BV111" s="148">
        <v>2010</v>
      </c>
      <c r="BW111" s="51">
        <v>20</v>
      </c>
      <c r="BX111" s="51" t="s">
        <v>227</v>
      </c>
      <c r="BY111" s="50">
        <v>2010</v>
      </c>
      <c r="BZ111" s="50">
        <v>2030</v>
      </c>
      <c r="CA111" s="50">
        <v>16</v>
      </c>
      <c r="CB111" s="50">
        <v>16</v>
      </c>
      <c r="CC111" s="50" t="s">
        <v>227</v>
      </c>
      <c r="CD111" s="50" t="s">
        <v>227</v>
      </c>
      <c r="CE111" s="50" t="s">
        <v>227</v>
      </c>
      <c r="CF111" s="134" t="s">
        <v>302</v>
      </c>
      <c r="CG111" s="134">
        <v>40000</v>
      </c>
      <c r="CH111" s="134">
        <v>40000</v>
      </c>
      <c r="CI111" s="134">
        <v>40000</v>
      </c>
      <c r="CJ111" s="55" t="s">
        <v>226</v>
      </c>
      <c r="CK111" s="55" t="s">
        <v>227</v>
      </c>
      <c r="CL111" s="55" t="s">
        <v>226</v>
      </c>
      <c r="CM111" s="55" t="s">
        <v>217</v>
      </c>
      <c r="CN111" s="55" t="s">
        <v>456</v>
      </c>
      <c r="CO111" s="55" t="s">
        <v>227</v>
      </c>
      <c r="CP111" s="55" t="s">
        <v>237</v>
      </c>
      <c r="CQ111" s="55" t="s">
        <v>292</v>
      </c>
      <c r="CR111" s="55" t="s">
        <v>226</v>
      </c>
      <c r="CS111" s="55" t="s">
        <v>244</v>
      </c>
      <c r="CT111" s="55" t="s">
        <v>246</v>
      </c>
      <c r="CU111" s="55" t="s">
        <v>321</v>
      </c>
      <c r="CV111" s="146">
        <v>1000</v>
      </c>
      <c r="CW111" s="146">
        <v>5000</v>
      </c>
      <c r="CX111" s="134" t="s">
        <v>225</v>
      </c>
      <c r="CY111" s="134">
        <v>0</v>
      </c>
      <c r="CZ111" s="134" t="s">
        <v>225</v>
      </c>
      <c r="DA111" s="134" t="s">
        <v>225</v>
      </c>
      <c r="DB111" s="55" t="s">
        <v>1820</v>
      </c>
      <c r="DC111" s="55" t="s">
        <v>248</v>
      </c>
      <c r="DD111" s="55" t="s">
        <v>249</v>
      </c>
      <c r="DE111" s="55" t="s">
        <v>225</v>
      </c>
      <c r="DF111" s="55">
        <v>27.8</v>
      </c>
      <c r="DG111" s="50">
        <v>0</v>
      </c>
      <c r="DH111" s="137">
        <v>0</v>
      </c>
      <c r="DI111" s="55" t="s">
        <v>439</v>
      </c>
      <c r="DJ111" s="126">
        <v>27.8</v>
      </c>
      <c r="DK111" s="126">
        <f>+DJ111/AB111*100</f>
        <v>60.924830155599388</v>
      </c>
      <c r="DL111" s="55" t="s">
        <v>1787</v>
      </c>
      <c r="DM111" s="55" t="s">
        <v>1643</v>
      </c>
      <c r="DN111" s="126">
        <v>1</v>
      </c>
      <c r="DO111" s="126">
        <v>1</v>
      </c>
      <c r="DP111" s="130">
        <v>0</v>
      </c>
    </row>
    <row r="112" spans="1:120" s="114" customFormat="1" ht="33.950000000000003" customHeight="1">
      <c r="A112" s="342" t="s">
        <v>188</v>
      </c>
      <c r="B112" s="344" t="s">
        <v>186</v>
      </c>
      <c r="C112" s="53" t="s">
        <v>216</v>
      </c>
      <c r="D112" s="103" t="s">
        <v>217</v>
      </c>
      <c r="E112" s="53" t="s">
        <v>218</v>
      </c>
      <c r="F112" s="104">
        <v>260</v>
      </c>
      <c r="G112" s="105">
        <v>38628</v>
      </c>
      <c r="H112" s="52">
        <v>38716</v>
      </c>
      <c r="I112" s="53" t="s">
        <v>774</v>
      </c>
      <c r="J112" s="53" t="s">
        <v>292</v>
      </c>
      <c r="K112" s="53" t="s">
        <v>221</v>
      </c>
      <c r="L112" s="53" t="s">
        <v>221</v>
      </c>
      <c r="M112" s="262" t="s">
        <v>775</v>
      </c>
      <c r="N112" s="106">
        <v>1854</v>
      </c>
      <c r="O112" s="106">
        <v>4736</v>
      </c>
      <c r="P112" s="106">
        <v>6590</v>
      </c>
      <c r="Q112" s="106">
        <v>1568</v>
      </c>
      <c r="R112" s="106">
        <v>4430</v>
      </c>
      <c r="S112" s="107" t="s">
        <v>326</v>
      </c>
      <c r="T112" s="106">
        <v>5998</v>
      </c>
      <c r="U112" s="108">
        <v>0.6</v>
      </c>
      <c r="V112" s="106">
        <v>296</v>
      </c>
      <c r="W112" s="106">
        <v>417</v>
      </c>
      <c r="X112" s="106">
        <v>468</v>
      </c>
      <c r="Y112" s="109">
        <v>35.5</v>
      </c>
      <c r="Z112" s="110">
        <v>0</v>
      </c>
      <c r="AA112" s="110">
        <v>0</v>
      </c>
      <c r="AB112" s="110">
        <v>35</v>
      </c>
      <c r="AC112" s="110">
        <v>98.591549295774655</v>
      </c>
      <c r="AD112" s="110">
        <v>0.5</v>
      </c>
      <c r="AE112" s="109">
        <v>0.63825961884214311</v>
      </c>
      <c r="AF112" s="108" t="s">
        <v>1647</v>
      </c>
      <c r="AG112" s="108" t="s">
        <v>294</v>
      </c>
      <c r="AH112" s="108" t="s">
        <v>309</v>
      </c>
      <c r="AI112" s="108">
        <v>13.18</v>
      </c>
      <c r="AJ112" s="109">
        <v>35.5</v>
      </c>
      <c r="AK112" s="108">
        <v>458</v>
      </c>
      <c r="AL112" s="110">
        <v>0</v>
      </c>
      <c r="AM112" s="106">
        <v>458</v>
      </c>
      <c r="AN112" s="106">
        <v>1814.3846153846152</v>
      </c>
      <c r="AO112" s="111">
        <v>97.863247863247864</v>
      </c>
      <c r="AP112" s="108">
        <v>5</v>
      </c>
      <c r="AQ112" s="108" t="s">
        <v>217</v>
      </c>
      <c r="AR112" s="108" t="s">
        <v>488</v>
      </c>
      <c r="AS112" s="106">
        <v>458</v>
      </c>
      <c r="AT112" s="108" t="s">
        <v>292</v>
      </c>
      <c r="AU112" s="108" t="s">
        <v>226</v>
      </c>
      <c r="AV112" s="108" t="s">
        <v>226</v>
      </c>
      <c r="AW112" s="108" t="s">
        <v>292</v>
      </c>
      <c r="AX112" s="108">
        <v>4</v>
      </c>
      <c r="AY112" s="108">
        <v>3.78</v>
      </c>
      <c r="AZ112" s="111">
        <v>3.74</v>
      </c>
      <c r="BA112" s="111">
        <v>98.94179894179895</v>
      </c>
      <c r="BB112" s="108" t="s">
        <v>228</v>
      </c>
      <c r="BC112" s="108" t="s">
        <v>776</v>
      </c>
      <c r="BD112" s="108" t="s">
        <v>226</v>
      </c>
      <c r="BE112" s="108" t="s">
        <v>777</v>
      </c>
      <c r="BF112" s="108">
        <v>4.8</v>
      </c>
      <c r="BG112" s="108" t="s">
        <v>188</v>
      </c>
      <c r="BH112" s="108" t="s">
        <v>217</v>
      </c>
      <c r="BI112" s="108" t="s">
        <v>778</v>
      </c>
      <c r="BJ112" s="108" t="s">
        <v>779</v>
      </c>
      <c r="BK112" s="108"/>
      <c r="BL112" s="108" t="s">
        <v>10</v>
      </c>
      <c r="BM112" s="108" t="s">
        <v>234</v>
      </c>
      <c r="BN112" s="108" t="s">
        <v>235</v>
      </c>
      <c r="BO112" s="108" t="s">
        <v>217</v>
      </c>
      <c r="BP112" s="108" t="s">
        <v>780</v>
      </c>
      <c r="BQ112" s="108" t="s">
        <v>225</v>
      </c>
      <c r="BR112" s="108" t="s">
        <v>225</v>
      </c>
      <c r="BS112" s="108" t="s">
        <v>225</v>
      </c>
      <c r="BT112" s="108" t="s">
        <v>225</v>
      </c>
      <c r="BU112" s="108"/>
      <c r="BV112" s="111">
        <v>1988</v>
      </c>
      <c r="BW112" s="54">
        <v>25</v>
      </c>
      <c r="BX112" s="54"/>
      <c r="BY112" s="111">
        <v>1988</v>
      </c>
      <c r="BZ112" s="111">
        <v>2013</v>
      </c>
      <c r="CA112" s="111">
        <v>1</v>
      </c>
      <c r="CB112" s="111"/>
      <c r="CC112" s="111"/>
      <c r="CD112" s="111" t="s">
        <v>781</v>
      </c>
      <c r="CE112" s="111" t="s">
        <v>782</v>
      </c>
      <c r="CF112" s="108" t="s">
        <v>590</v>
      </c>
      <c r="CG112" s="108">
        <v>15100</v>
      </c>
      <c r="CH112" s="108">
        <v>10000</v>
      </c>
      <c r="CI112" s="108"/>
      <c r="CJ112" s="108" t="s">
        <v>225</v>
      </c>
      <c r="CK112" s="108" t="s">
        <v>242</v>
      </c>
      <c r="CL112" s="108" t="s">
        <v>217</v>
      </c>
      <c r="CM112" s="108" t="s">
        <v>217</v>
      </c>
      <c r="CN112" s="108" t="s">
        <v>456</v>
      </c>
      <c r="CO112" s="108" t="s">
        <v>244</v>
      </c>
      <c r="CP112" s="108" t="s">
        <v>237</v>
      </c>
      <c r="CQ112" s="108" t="s">
        <v>320</v>
      </c>
      <c r="CR112" s="108" t="s">
        <v>217</v>
      </c>
      <c r="CS112" s="108" t="s">
        <v>244</v>
      </c>
      <c r="CT112" s="108" t="s">
        <v>607</v>
      </c>
      <c r="CU112" s="108" t="s">
        <v>321</v>
      </c>
      <c r="CV112" s="106">
        <v>500</v>
      </c>
      <c r="CW112" s="106">
        <v>4800</v>
      </c>
      <c r="CX112" s="108"/>
      <c r="CY112" s="108"/>
      <c r="CZ112" s="108"/>
      <c r="DA112" s="108"/>
      <c r="DB112" s="108" t="s">
        <v>783</v>
      </c>
      <c r="DC112" s="108" t="s">
        <v>784</v>
      </c>
      <c r="DD112" s="108" t="s">
        <v>785</v>
      </c>
      <c r="DE112" s="108"/>
      <c r="DF112" s="106">
        <v>0</v>
      </c>
      <c r="DG112" s="111">
        <v>0</v>
      </c>
      <c r="DH112" s="111">
        <v>0</v>
      </c>
      <c r="DI112" s="108" t="s">
        <v>249</v>
      </c>
      <c r="DJ112" s="106">
        <v>0</v>
      </c>
      <c r="DK112" s="106">
        <v>0</v>
      </c>
      <c r="DL112" s="108" t="s">
        <v>332</v>
      </c>
      <c r="DM112" s="108" t="s">
        <v>786</v>
      </c>
      <c r="DN112" s="106">
        <v>0</v>
      </c>
      <c r="DO112" s="106">
        <v>6</v>
      </c>
      <c r="DP112" s="113">
        <v>0</v>
      </c>
    </row>
    <row r="113" spans="1:120" ht="33.950000000000003" customHeight="1">
      <c r="A113" s="343"/>
      <c r="B113" s="345"/>
      <c r="C113" s="35" t="s">
        <v>260</v>
      </c>
      <c r="D113" s="120" t="s">
        <v>533</v>
      </c>
      <c r="E113" s="121" t="s">
        <v>218</v>
      </c>
      <c r="F113" s="122" t="s">
        <v>1081</v>
      </c>
      <c r="G113" s="124">
        <v>38628</v>
      </c>
      <c r="H113" s="125">
        <v>38716</v>
      </c>
      <c r="I113" s="124" t="s">
        <v>774</v>
      </c>
      <c r="J113" s="124" t="s">
        <v>292</v>
      </c>
      <c r="K113" s="125" t="s">
        <v>221</v>
      </c>
      <c r="L113" s="125" t="s">
        <v>221</v>
      </c>
      <c r="M113" s="126" t="s">
        <v>775</v>
      </c>
      <c r="N113" s="126">
        <v>1903</v>
      </c>
      <c r="O113" s="126">
        <v>4806</v>
      </c>
      <c r="P113" s="126">
        <v>6709</v>
      </c>
      <c r="Q113" s="126">
        <v>1720</v>
      </c>
      <c r="R113" s="146">
        <v>13054</v>
      </c>
      <c r="S113" s="126" t="s">
        <v>1733</v>
      </c>
      <c r="T113" s="126">
        <v>14774</v>
      </c>
      <c r="U113" s="55">
        <v>0.3</v>
      </c>
      <c r="V113" s="126">
        <v>296</v>
      </c>
      <c r="W113" s="126">
        <v>600</v>
      </c>
      <c r="X113" s="126">
        <v>1274</v>
      </c>
      <c r="Y113" s="128">
        <v>30</v>
      </c>
      <c r="Z113" s="129">
        <v>14.94</v>
      </c>
      <c r="AA113" s="129">
        <v>49.8</v>
      </c>
      <c r="AB113" s="129">
        <v>4.08</v>
      </c>
      <c r="AC113" s="129">
        <v>8.7899999999999991</v>
      </c>
      <c r="AD113" s="129">
        <v>11</v>
      </c>
      <c r="AE113" s="128">
        <v>0.57999999999999996</v>
      </c>
      <c r="AF113" s="55" t="s">
        <v>1506</v>
      </c>
      <c r="AG113" s="55" t="s">
        <v>1082</v>
      </c>
      <c r="AH113" s="55" t="s">
        <v>309</v>
      </c>
      <c r="AI113" s="55">
        <v>30</v>
      </c>
      <c r="AJ113" s="128">
        <v>29.67</v>
      </c>
      <c r="AK113" s="55" t="s">
        <v>227</v>
      </c>
      <c r="AL113" s="129">
        <v>0</v>
      </c>
      <c r="AM113" s="126">
        <v>649</v>
      </c>
      <c r="AN113" s="126">
        <v>1720</v>
      </c>
      <c r="AO113" s="50">
        <v>100</v>
      </c>
      <c r="AP113" s="55">
        <v>3</v>
      </c>
      <c r="AQ113" s="55" t="s">
        <v>226</v>
      </c>
      <c r="AR113" s="55" t="s">
        <v>1083</v>
      </c>
      <c r="AS113" s="126">
        <v>700</v>
      </c>
      <c r="AT113" s="55" t="s">
        <v>292</v>
      </c>
      <c r="AU113" s="55" t="s">
        <v>226</v>
      </c>
      <c r="AV113" s="55" t="s">
        <v>226</v>
      </c>
      <c r="AW113" s="55" t="s">
        <v>292</v>
      </c>
      <c r="AX113" s="55">
        <v>2</v>
      </c>
      <c r="AY113" s="55">
        <v>3.78</v>
      </c>
      <c r="AZ113" s="50">
        <v>4</v>
      </c>
      <c r="BA113" s="50">
        <v>91</v>
      </c>
      <c r="BB113" s="55" t="s">
        <v>228</v>
      </c>
      <c r="BC113" s="55" t="s">
        <v>776</v>
      </c>
      <c r="BD113" s="55" t="s">
        <v>226</v>
      </c>
      <c r="BE113" s="55" t="s">
        <v>777</v>
      </c>
      <c r="BF113" s="55">
        <v>4.8</v>
      </c>
      <c r="BG113" s="55" t="s">
        <v>188</v>
      </c>
      <c r="BH113" s="55" t="s">
        <v>217</v>
      </c>
      <c r="BI113" s="55" t="s">
        <v>778</v>
      </c>
      <c r="BJ113" s="55" t="s">
        <v>779</v>
      </c>
      <c r="BK113" s="55"/>
      <c r="BL113" s="55" t="s">
        <v>10</v>
      </c>
      <c r="BM113" s="55" t="s">
        <v>234</v>
      </c>
      <c r="BN113" s="55" t="s">
        <v>235</v>
      </c>
      <c r="BO113" s="55" t="s">
        <v>217</v>
      </c>
      <c r="BP113" s="55" t="s">
        <v>780</v>
      </c>
      <c r="BQ113" s="55" t="s">
        <v>225</v>
      </c>
      <c r="BR113" s="55" t="s">
        <v>225</v>
      </c>
      <c r="BS113" s="55" t="s">
        <v>225</v>
      </c>
      <c r="BT113" s="86" t="s">
        <v>225</v>
      </c>
      <c r="BU113" s="86"/>
      <c r="BV113" s="50">
        <v>1988</v>
      </c>
      <c r="BW113" s="51">
        <v>25</v>
      </c>
      <c r="BX113" s="51"/>
      <c r="BY113" s="50">
        <v>1988</v>
      </c>
      <c r="BZ113" s="50">
        <v>2013</v>
      </c>
      <c r="CA113" s="50">
        <v>0</v>
      </c>
      <c r="CB113" s="50">
        <v>0</v>
      </c>
      <c r="CC113" s="50"/>
      <c r="CE113" s="50" t="s">
        <v>1092</v>
      </c>
      <c r="CF113" s="50" t="s">
        <v>590</v>
      </c>
      <c r="CG113" s="50">
        <v>15100</v>
      </c>
      <c r="CH113" s="50">
        <v>10000</v>
      </c>
      <c r="CI113" s="50"/>
      <c r="CJ113" s="50" t="s">
        <v>225</v>
      </c>
      <c r="CK113" s="50" t="s">
        <v>242</v>
      </c>
      <c r="CL113" s="50" t="s">
        <v>217</v>
      </c>
      <c r="CM113" s="50" t="s">
        <v>217</v>
      </c>
      <c r="CN113" s="50" t="s">
        <v>456</v>
      </c>
      <c r="CO113" s="50" t="s">
        <v>244</v>
      </c>
      <c r="CP113" s="50" t="s">
        <v>237</v>
      </c>
      <c r="CQ113" s="50" t="s">
        <v>320</v>
      </c>
      <c r="CR113" s="50" t="s">
        <v>217</v>
      </c>
      <c r="CS113" s="50" t="s">
        <v>244</v>
      </c>
      <c r="CT113" s="50" t="s">
        <v>607</v>
      </c>
      <c r="CU113" s="50" t="s">
        <v>321</v>
      </c>
      <c r="CV113" s="50">
        <v>500</v>
      </c>
      <c r="CW113" s="50">
        <v>4800</v>
      </c>
      <c r="CX113" s="50"/>
      <c r="CY113" s="50"/>
      <c r="CZ113" s="50"/>
      <c r="DA113" s="50"/>
      <c r="DB113" s="55" t="s">
        <v>1084</v>
      </c>
      <c r="DC113" s="55" t="s">
        <v>784</v>
      </c>
      <c r="DD113" s="55" t="s">
        <v>248</v>
      </c>
      <c r="DE113" s="55" t="s">
        <v>292</v>
      </c>
      <c r="DF113" s="55">
        <v>0.33</v>
      </c>
      <c r="DG113" s="50">
        <v>0</v>
      </c>
      <c r="DH113" s="50">
        <v>0</v>
      </c>
      <c r="DI113" s="55" t="s">
        <v>249</v>
      </c>
      <c r="DJ113" s="127">
        <v>0.33</v>
      </c>
      <c r="DK113" s="126">
        <f>+DJ113/AB113*100</f>
        <v>8.0882352941176467</v>
      </c>
      <c r="DL113" s="55" t="s">
        <v>332</v>
      </c>
      <c r="DM113" s="55" t="s">
        <v>786</v>
      </c>
      <c r="DN113" s="126">
        <v>2</v>
      </c>
      <c r="DO113" s="126">
        <v>2</v>
      </c>
      <c r="DP113" s="130">
        <v>100</v>
      </c>
    </row>
    <row r="114" spans="1:120" s="114" customFormat="1" ht="33.950000000000003" customHeight="1">
      <c r="A114" s="342" t="s">
        <v>189</v>
      </c>
      <c r="B114" s="344" t="s">
        <v>186</v>
      </c>
      <c r="C114" s="53" t="s">
        <v>216</v>
      </c>
      <c r="D114" s="103" t="s">
        <v>217</v>
      </c>
      <c r="E114" s="53" t="s">
        <v>276</v>
      </c>
      <c r="F114" s="104">
        <v>60</v>
      </c>
      <c r="G114" s="105">
        <v>38628</v>
      </c>
      <c r="H114" s="52">
        <v>38685</v>
      </c>
      <c r="I114" s="53" t="s">
        <v>787</v>
      </c>
      <c r="J114" s="53"/>
      <c r="K114" s="53" t="s">
        <v>221</v>
      </c>
      <c r="L114" s="53" t="s">
        <v>221</v>
      </c>
      <c r="M114" s="262" t="s">
        <v>254</v>
      </c>
      <c r="N114" s="106">
        <v>2463</v>
      </c>
      <c r="O114" s="106">
        <v>6265</v>
      </c>
      <c r="P114" s="106">
        <v>8728</v>
      </c>
      <c r="Q114" s="106">
        <v>2113</v>
      </c>
      <c r="R114" s="106">
        <v>6987</v>
      </c>
      <c r="S114" s="107" t="s">
        <v>326</v>
      </c>
      <c r="T114" s="106">
        <v>9100</v>
      </c>
      <c r="U114" s="108">
        <v>0.28000000000000003</v>
      </c>
      <c r="V114" s="106">
        <v>401</v>
      </c>
      <c r="W114" s="106">
        <v>534</v>
      </c>
      <c r="X114" s="106">
        <v>604</v>
      </c>
      <c r="Y114" s="109">
        <v>128</v>
      </c>
      <c r="Z114" s="110">
        <v>10.99</v>
      </c>
      <c r="AA114" s="110">
        <v>8.5859375</v>
      </c>
      <c r="AB114" s="110">
        <v>3.91</v>
      </c>
      <c r="AC114" s="110">
        <v>3.0546875</v>
      </c>
      <c r="AD114" s="110">
        <v>113.10000000000001</v>
      </c>
      <c r="AE114" s="109">
        <v>1.732304777371769</v>
      </c>
      <c r="AF114" s="108" t="s">
        <v>307</v>
      </c>
      <c r="AG114" s="108" t="s">
        <v>294</v>
      </c>
      <c r="AH114" s="108" t="s">
        <v>309</v>
      </c>
      <c r="AI114" s="108">
        <v>16.923999999999999</v>
      </c>
      <c r="AJ114" s="109">
        <v>125.78</v>
      </c>
      <c r="AK114" s="108">
        <v>604</v>
      </c>
      <c r="AL114" s="110">
        <v>58</v>
      </c>
      <c r="AM114" s="106">
        <v>662</v>
      </c>
      <c r="AN114" s="106">
        <v>2463</v>
      </c>
      <c r="AO114" s="111">
        <v>100</v>
      </c>
      <c r="AP114" s="108">
        <v>5</v>
      </c>
      <c r="AQ114" s="108" t="s">
        <v>217</v>
      </c>
      <c r="AR114" s="108"/>
      <c r="AS114" s="106">
        <v>603</v>
      </c>
      <c r="AT114" s="108" t="s">
        <v>292</v>
      </c>
      <c r="AU114" s="108" t="s">
        <v>292</v>
      </c>
      <c r="AV114" s="108" t="s">
        <v>292</v>
      </c>
      <c r="AW114" s="108" t="s">
        <v>788</v>
      </c>
      <c r="AX114" s="108">
        <v>3</v>
      </c>
      <c r="AY114" s="111">
        <v>4.7874999999999996</v>
      </c>
      <c r="AZ114" s="111">
        <v>4.7874999999999996</v>
      </c>
      <c r="BA114" s="111">
        <v>100</v>
      </c>
      <c r="BB114" s="108" t="s">
        <v>228</v>
      </c>
      <c r="BC114" s="108" t="s">
        <v>789</v>
      </c>
      <c r="BD114" s="108"/>
      <c r="BE114" s="108" t="s">
        <v>790</v>
      </c>
      <c r="BF114" s="108">
        <v>1.8</v>
      </c>
      <c r="BG114" s="108" t="s">
        <v>189</v>
      </c>
      <c r="BH114" s="108" t="s">
        <v>217</v>
      </c>
      <c r="BI114" s="108" t="s">
        <v>791</v>
      </c>
      <c r="BJ114" s="108" t="s">
        <v>792</v>
      </c>
      <c r="BK114" s="108"/>
      <c r="BL114" s="108" t="s">
        <v>10</v>
      </c>
      <c r="BM114" s="108" t="s">
        <v>234</v>
      </c>
      <c r="BN114" s="108" t="s">
        <v>434</v>
      </c>
      <c r="BO114" s="108" t="s">
        <v>225</v>
      </c>
      <c r="BP114" s="108" t="s">
        <v>793</v>
      </c>
      <c r="BQ114" s="108" t="s">
        <v>225</v>
      </c>
      <c r="BR114" s="108" t="s">
        <v>237</v>
      </c>
      <c r="BS114" s="108" t="s">
        <v>794</v>
      </c>
      <c r="BT114" s="112">
        <v>39940</v>
      </c>
      <c r="BU114" s="112">
        <v>39940</v>
      </c>
      <c r="BV114" s="111">
        <v>2009</v>
      </c>
      <c r="BW114" s="108">
        <v>9</v>
      </c>
      <c r="BX114" s="108"/>
      <c r="BY114" s="111">
        <v>2009</v>
      </c>
      <c r="BZ114" s="111">
        <v>2018</v>
      </c>
      <c r="CA114" s="111">
        <v>6</v>
      </c>
      <c r="CB114" s="111"/>
      <c r="CC114" s="111"/>
      <c r="CD114" s="111"/>
      <c r="CE114" s="111"/>
      <c r="CF114" s="108" t="s">
        <v>301</v>
      </c>
      <c r="CG114" s="108">
        <v>7898</v>
      </c>
      <c r="CH114" s="108">
        <v>7898</v>
      </c>
      <c r="CI114" s="108">
        <v>3949</v>
      </c>
      <c r="CJ114" s="108" t="s">
        <v>217</v>
      </c>
      <c r="CK114" s="108" t="s">
        <v>225</v>
      </c>
      <c r="CL114" s="108" t="s">
        <v>217</v>
      </c>
      <c r="CM114" s="108" t="s">
        <v>225</v>
      </c>
      <c r="CN114" s="108" t="s">
        <v>456</v>
      </c>
      <c r="CO114" s="108" t="s">
        <v>244</v>
      </c>
      <c r="CP114" s="108" t="s">
        <v>237</v>
      </c>
      <c r="CQ114" s="108" t="s">
        <v>223</v>
      </c>
      <c r="CR114" s="108" t="s">
        <v>217</v>
      </c>
      <c r="CS114" s="108" t="s">
        <v>244</v>
      </c>
      <c r="CT114" s="108" t="s">
        <v>246</v>
      </c>
      <c r="CU114" s="108" t="s">
        <v>321</v>
      </c>
      <c r="CV114" s="106">
        <v>300</v>
      </c>
      <c r="CW114" s="106">
        <v>1500</v>
      </c>
      <c r="CX114" s="106" t="s">
        <v>237</v>
      </c>
      <c r="CY114" s="108">
        <v>2</v>
      </c>
      <c r="CZ114" s="108" t="s">
        <v>225</v>
      </c>
      <c r="DA114" s="108" t="s">
        <v>225</v>
      </c>
      <c r="DB114" s="108" t="s">
        <v>795</v>
      </c>
      <c r="DC114" s="108" t="s">
        <v>248</v>
      </c>
      <c r="DD114" s="108" t="s">
        <v>446</v>
      </c>
      <c r="DE114" s="108"/>
      <c r="DF114" s="106">
        <v>2.2200000000000002</v>
      </c>
      <c r="DG114" s="111">
        <v>0</v>
      </c>
      <c r="DH114" s="111">
        <v>0</v>
      </c>
      <c r="DI114" s="108" t="s">
        <v>289</v>
      </c>
      <c r="DJ114" s="106">
        <v>2.2200000000000002</v>
      </c>
      <c r="DK114" s="106">
        <v>56.777493606138115</v>
      </c>
      <c r="DL114" s="108" t="s">
        <v>1788</v>
      </c>
      <c r="DM114" s="108" t="s">
        <v>796</v>
      </c>
      <c r="DN114" s="106">
        <v>0</v>
      </c>
      <c r="DO114" s="106">
        <v>10</v>
      </c>
      <c r="DP114" s="113">
        <v>0</v>
      </c>
    </row>
    <row r="115" spans="1:120" ht="33.950000000000003" customHeight="1">
      <c r="A115" s="343"/>
      <c r="B115" s="345"/>
      <c r="C115" s="35" t="s">
        <v>260</v>
      </c>
      <c r="D115" s="120" t="s">
        <v>226</v>
      </c>
      <c r="E115" s="121" t="s">
        <v>276</v>
      </c>
      <c r="F115" s="122" t="s">
        <v>1444</v>
      </c>
      <c r="G115" s="123">
        <v>38628</v>
      </c>
      <c r="H115" s="124">
        <v>38685</v>
      </c>
      <c r="I115" s="125" t="s">
        <v>787</v>
      </c>
      <c r="J115" s="55" t="s">
        <v>226</v>
      </c>
      <c r="K115" s="125" t="s">
        <v>227</v>
      </c>
      <c r="L115" s="125" t="s">
        <v>227</v>
      </c>
      <c r="M115" s="182" t="s">
        <v>254</v>
      </c>
      <c r="N115" s="126">
        <v>2521</v>
      </c>
      <c r="O115" s="126">
        <v>6190</v>
      </c>
      <c r="P115" s="126">
        <v>8711</v>
      </c>
      <c r="Q115" s="126">
        <v>2522</v>
      </c>
      <c r="R115" s="146">
        <v>5360</v>
      </c>
      <c r="S115" s="127" t="s">
        <v>326</v>
      </c>
      <c r="T115" s="126">
        <v>7881</v>
      </c>
      <c r="U115" s="55">
        <v>0.21</v>
      </c>
      <c r="V115" s="126">
        <v>401</v>
      </c>
      <c r="W115" s="126">
        <v>882</v>
      </c>
      <c r="X115" s="126">
        <v>595</v>
      </c>
      <c r="Y115" s="128">
        <v>21.68</v>
      </c>
      <c r="Z115" s="129">
        <v>10.62</v>
      </c>
      <c r="AA115" s="129">
        <v>50.6</v>
      </c>
      <c r="AB115" s="129">
        <v>4.33</v>
      </c>
      <c r="AC115" s="129">
        <v>20</v>
      </c>
      <c r="AD115" s="129">
        <v>6.78</v>
      </c>
      <c r="AE115" s="128">
        <v>0.34</v>
      </c>
      <c r="AF115" s="55" t="s">
        <v>1506</v>
      </c>
      <c r="AG115" s="55" t="s">
        <v>1789</v>
      </c>
      <c r="AH115" s="55" t="s">
        <v>309</v>
      </c>
      <c r="AI115" s="55">
        <v>21.68</v>
      </c>
      <c r="AJ115" s="259">
        <v>17.68</v>
      </c>
      <c r="AK115" s="126">
        <v>877</v>
      </c>
      <c r="AL115" s="129">
        <v>1065.93</v>
      </c>
      <c r="AM115" s="126">
        <v>1942.93</v>
      </c>
      <c r="AN115" s="126">
        <v>2396</v>
      </c>
      <c r="AO115" s="50">
        <v>95</v>
      </c>
      <c r="AP115" s="55">
        <v>4</v>
      </c>
      <c r="AQ115" s="55" t="s">
        <v>292</v>
      </c>
      <c r="AR115" s="55" t="s">
        <v>1790</v>
      </c>
      <c r="AS115" s="126">
        <v>1942.93</v>
      </c>
      <c r="AT115" s="55" t="s">
        <v>292</v>
      </c>
      <c r="AU115" s="55" t="s">
        <v>292</v>
      </c>
      <c r="AV115" s="55" t="s">
        <v>292</v>
      </c>
      <c r="AW115" s="55" t="s">
        <v>1445</v>
      </c>
      <c r="AX115" s="55">
        <v>3</v>
      </c>
      <c r="AY115" s="50">
        <v>4.7874999999999996</v>
      </c>
      <c r="AZ115" s="50">
        <v>5</v>
      </c>
      <c r="BA115" s="50">
        <v>100</v>
      </c>
      <c r="BB115" s="264" t="s">
        <v>228</v>
      </c>
      <c r="BC115" s="55" t="s">
        <v>1446</v>
      </c>
      <c r="BD115" s="55" t="s">
        <v>226</v>
      </c>
      <c r="BE115" s="55" t="s">
        <v>790</v>
      </c>
      <c r="BF115" s="55">
        <v>1.8</v>
      </c>
      <c r="BG115" s="55" t="s">
        <v>189</v>
      </c>
      <c r="BH115" s="55" t="s">
        <v>226</v>
      </c>
      <c r="BI115" s="265" t="s">
        <v>791</v>
      </c>
      <c r="BJ115" s="265" t="s">
        <v>792</v>
      </c>
      <c r="BK115" s="265"/>
      <c r="BL115" s="265" t="s">
        <v>10</v>
      </c>
      <c r="BM115" s="55" t="s">
        <v>234</v>
      </c>
      <c r="BN115" s="55" t="s">
        <v>434</v>
      </c>
      <c r="BO115" s="55" t="s">
        <v>225</v>
      </c>
      <c r="BP115" s="259" t="s">
        <v>1447</v>
      </c>
      <c r="BQ115" s="55" t="s">
        <v>292</v>
      </c>
      <c r="BR115" s="55" t="s">
        <v>226</v>
      </c>
      <c r="BS115" s="55" t="s">
        <v>794</v>
      </c>
      <c r="BT115" s="131">
        <v>39940</v>
      </c>
      <c r="BU115" s="131">
        <v>39940</v>
      </c>
      <c r="BV115" s="50">
        <v>2009</v>
      </c>
      <c r="BW115" s="51">
        <v>9</v>
      </c>
      <c r="BX115" s="51"/>
      <c r="BY115" s="50">
        <v>2009</v>
      </c>
      <c r="BZ115" s="50">
        <v>2018</v>
      </c>
      <c r="CA115" s="50">
        <v>4</v>
      </c>
      <c r="CB115" s="50">
        <v>2</v>
      </c>
      <c r="CC115" s="50"/>
      <c r="CD115" s="50"/>
      <c r="CE115" s="50"/>
      <c r="CF115" s="55" t="s">
        <v>301</v>
      </c>
      <c r="CG115" s="259">
        <v>8413.5400000000009</v>
      </c>
      <c r="CH115" s="259">
        <v>8413.5400000000009</v>
      </c>
      <c r="CI115" s="55"/>
      <c r="CJ115" s="55" t="s">
        <v>292</v>
      </c>
      <c r="CK115" s="55" t="s">
        <v>292</v>
      </c>
      <c r="CL115" s="55" t="s">
        <v>226</v>
      </c>
      <c r="CM115" s="55" t="s">
        <v>292</v>
      </c>
      <c r="CN115" s="55" t="s">
        <v>456</v>
      </c>
      <c r="CO115" s="55" t="s">
        <v>244</v>
      </c>
      <c r="CP115" s="55" t="s">
        <v>237</v>
      </c>
      <c r="CQ115" s="55" t="s">
        <v>223</v>
      </c>
      <c r="CR115" s="55" t="s">
        <v>226</v>
      </c>
      <c r="CS115" s="55" t="s">
        <v>244</v>
      </c>
      <c r="CT115" s="55" t="s">
        <v>246</v>
      </c>
      <c r="CU115" s="55" t="s">
        <v>321</v>
      </c>
      <c r="CV115" s="126">
        <v>300</v>
      </c>
      <c r="CW115" s="126">
        <v>1500</v>
      </c>
      <c r="CX115" s="126" t="s">
        <v>237</v>
      </c>
      <c r="CY115" s="55">
        <v>2</v>
      </c>
      <c r="CZ115" s="126" t="s">
        <v>292</v>
      </c>
      <c r="DA115" s="126" t="s">
        <v>292</v>
      </c>
      <c r="DB115" s="55" t="s">
        <v>1448</v>
      </c>
      <c r="DC115" s="55" t="s">
        <v>248</v>
      </c>
      <c r="DD115" s="55" t="s">
        <v>248</v>
      </c>
      <c r="DE115" s="55"/>
      <c r="DF115" s="55">
        <v>4</v>
      </c>
      <c r="DG115" s="50">
        <v>0</v>
      </c>
      <c r="DH115" s="50">
        <v>0</v>
      </c>
      <c r="DI115" s="55" t="s">
        <v>249</v>
      </c>
      <c r="DJ115" s="126">
        <v>4</v>
      </c>
      <c r="DK115" s="126">
        <f>+DJ115/AB115*100</f>
        <v>92.378752886836025</v>
      </c>
      <c r="DL115" s="55" t="s">
        <v>332</v>
      </c>
      <c r="DM115" s="55" t="s">
        <v>1158</v>
      </c>
      <c r="DN115" s="126">
        <v>0</v>
      </c>
      <c r="DO115" s="126">
        <v>2</v>
      </c>
      <c r="DP115" s="130">
        <v>0</v>
      </c>
    </row>
    <row r="116" spans="1:120" s="114" customFormat="1" ht="33.950000000000003" customHeight="1">
      <c r="A116" s="342" t="s">
        <v>190</v>
      </c>
      <c r="B116" s="344" t="s">
        <v>186</v>
      </c>
      <c r="C116" s="53" t="s">
        <v>216</v>
      </c>
      <c r="D116" s="103" t="s">
        <v>217</v>
      </c>
      <c r="E116" s="53" t="s">
        <v>218</v>
      </c>
      <c r="F116" s="104">
        <v>103</v>
      </c>
      <c r="G116" s="105">
        <v>38621</v>
      </c>
      <c r="H116" s="52">
        <v>38671</v>
      </c>
      <c r="I116" s="53" t="s">
        <v>797</v>
      </c>
      <c r="J116" s="53" t="s">
        <v>292</v>
      </c>
      <c r="K116" s="53"/>
      <c r="L116" s="53"/>
      <c r="M116" s="262" t="s">
        <v>798</v>
      </c>
      <c r="N116" s="106">
        <v>2796</v>
      </c>
      <c r="O116" s="106">
        <v>6474</v>
      </c>
      <c r="P116" s="106">
        <v>9270</v>
      </c>
      <c r="Q116" s="106">
        <v>1416</v>
      </c>
      <c r="R116" s="106">
        <v>7007</v>
      </c>
      <c r="S116" s="107" t="s">
        <v>326</v>
      </c>
      <c r="T116" s="106">
        <v>8423</v>
      </c>
      <c r="U116" s="108">
        <v>0.5</v>
      </c>
      <c r="V116" s="106">
        <v>200</v>
      </c>
      <c r="W116" s="106">
        <v>659</v>
      </c>
      <c r="X116" s="106">
        <v>719</v>
      </c>
      <c r="Y116" s="109">
        <v>20</v>
      </c>
      <c r="Z116" s="110">
        <v>6</v>
      </c>
      <c r="AA116" s="110">
        <v>30</v>
      </c>
      <c r="AB116" s="110">
        <v>2</v>
      </c>
      <c r="AC116" s="110">
        <v>10</v>
      </c>
      <c r="AD116" s="110">
        <v>12</v>
      </c>
      <c r="AE116" s="109">
        <v>0.2384358607534573</v>
      </c>
      <c r="AF116" s="108" t="s">
        <v>1648</v>
      </c>
      <c r="AG116" s="108" t="s">
        <v>294</v>
      </c>
      <c r="AH116" s="108" t="s">
        <v>309</v>
      </c>
      <c r="AI116" s="108">
        <v>11.63</v>
      </c>
      <c r="AJ116" s="109">
        <v>18.3</v>
      </c>
      <c r="AK116" s="108">
        <v>436</v>
      </c>
      <c r="AL116" s="110">
        <v>0</v>
      </c>
      <c r="AM116" s="106">
        <v>436</v>
      </c>
      <c r="AN116" s="106">
        <v>1695.4881780250348</v>
      </c>
      <c r="AO116" s="111">
        <v>60.639777468706534</v>
      </c>
      <c r="AP116" s="108">
        <v>5</v>
      </c>
      <c r="AQ116" s="108" t="s">
        <v>217</v>
      </c>
      <c r="AR116" s="108" t="s">
        <v>799</v>
      </c>
      <c r="AS116" s="106">
        <v>436</v>
      </c>
      <c r="AT116" s="108" t="s">
        <v>292</v>
      </c>
      <c r="AU116" s="108" t="s">
        <v>292</v>
      </c>
      <c r="AV116" s="108" t="s">
        <v>292</v>
      </c>
      <c r="AW116" s="108" t="s">
        <v>292</v>
      </c>
      <c r="AX116" s="108">
        <v>5</v>
      </c>
      <c r="AY116" s="108">
        <v>3.53</v>
      </c>
      <c r="AZ116" s="111">
        <v>2.88</v>
      </c>
      <c r="BA116" s="111">
        <v>81.586402266288957</v>
      </c>
      <c r="BB116" s="108" t="s">
        <v>228</v>
      </c>
      <c r="BC116" s="108" t="s">
        <v>800</v>
      </c>
      <c r="BD116" s="108" t="s">
        <v>226</v>
      </c>
      <c r="BE116" s="108" t="s">
        <v>722</v>
      </c>
      <c r="BF116" s="108">
        <v>1.5</v>
      </c>
      <c r="BG116" s="108" t="s">
        <v>190</v>
      </c>
      <c r="BH116" s="108" t="s">
        <v>217</v>
      </c>
      <c r="BI116" s="108" t="s">
        <v>801</v>
      </c>
      <c r="BJ116" s="108" t="s">
        <v>802</v>
      </c>
      <c r="BK116" s="108"/>
      <c r="BL116" s="108" t="s">
        <v>10</v>
      </c>
      <c r="BM116" s="108" t="s">
        <v>234</v>
      </c>
      <c r="BN116" s="108" t="s">
        <v>235</v>
      </c>
      <c r="BO116" s="108" t="s">
        <v>217</v>
      </c>
      <c r="BP116" s="108" t="s">
        <v>803</v>
      </c>
      <c r="BQ116" s="108" t="s">
        <v>237</v>
      </c>
      <c r="BR116" s="108" t="s">
        <v>237</v>
      </c>
      <c r="BS116" s="108" t="s">
        <v>804</v>
      </c>
      <c r="BT116" s="112">
        <v>37461</v>
      </c>
      <c r="BU116" s="112">
        <v>37461</v>
      </c>
      <c r="BV116" s="111">
        <v>2002</v>
      </c>
      <c r="BW116" s="54">
        <v>10</v>
      </c>
      <c r="BX116" s="54"/>
      <c r="BY116" s="111">
        <v>2002</v>
      </c>
      <c r="BZ116" s="111">
        <v>2012</v>
      </c>
      <c r="CA116" s="111">
        <v>0</v>
      </c>
      <c r="CB116" s="111"/>
      <c r="CC116" s="111"/>
      <c r="CD116" s="111" t="s">
        <v>805</v>
      </c>
      <c r="CE116" s="111"/>
      <c r="CF116" s="108" t="s">
        <v>338</v>
      </c>
      <c r="CG116" s="108">
        <v>10400</v>
      </c>
      <c r="CH116" s="108">
        <v>10000</v>
      </c>
      <c r="CI116" s="108">
        <v>9244</v>
      </c>
      <c r="CJ116" s="108" t="s">
        <v>225</v>
      </c>
      <c r="CK116" s="108" t="s">
        <v>242</v>
      </c>
      <c r="CL116" s="108" t="s">
        <v>217</v>
      </c>
      <c r="CM116" s="108" t="s">
        <v>217</v>
      </c>
      <c r="CN116" s="108" t="s">
        <v>456</v>
      </c>
      <c r="CO116" s="108" t="s">
        <v>244</v>
      </c>
      <c r="CP116" s="108" t="s">
        <v>237</v>
      </c>
      <c r="CQ116" s="108" t="s">
        <v>320</v>
      </c>
      <c r="CR116" s="108" t="s">
        <v>217</v>
      </c>
      <c r="CS116" s="108" t="s">
        <v>244</v>
      </c>
      <c r="CT116" s="108" t="s">
        <v>458</v>
      </c>
      <c r="CU116" s="108" t="s">
        <v>321</v>
      </c>
      <c r="CV116" s="106">
        <v>500</v>
      </c>
      <c r="CW116" s="106">
        <v>150</v>
      </c>
      <c r="CX116" s="106" t="s">
        <v>237</v>
      </c>
      <c r="CY116" s="108">
        <v>0</v>
      </c>
      <c r="CZ116" s="108" t="s">
        <v>225</v>
      </c>
      <c r="DA116" s="108" t="s">
        <v>217</v>
      </c>
      <c r="DB116" s="108" t="s">
        <v>806</v>
      </c>
      <c r="DC116" s="108" t="s">
        <v>248</v>
      </c>
      <c r="DD116" s="108" t="s">
        <v>248</v>
      </c>
      <c r="DE116" s="106" t="s">
        <v>369</v>
      </c>
      <c r="DF116" s="106">
        <v>1.7</v>
      </c>
      <c r="DG116" s="111">
        <v>0</v>
      </c>
      <c r="DH116" s="111">
        <v>0</v>
      </c>
      <c r="DI116" s="108" t="s">
        <v>249</v>
      </c>
      <c r="DJ116" s="106">
        <v>1.7</v>
      </c>
      <c r="DK116" s="106">
        <v>85</v>
      </c>
      <c r="DL116" s="108" t="s">
        <v>744</v>
      </c>
      <c r="DM116" s="108" t="s">
        <v>305</v>
      </c>
      <c r="DN116" s="106">
        <v>0</v>
      </c>
      <c r="DO116" s="106">
        <v>0</v>
      </c>
      <c r="DP116" s="113">
        <v>0</v>
      </c>
    </row>
    <row r="117" spans="1:120" ht="33.950000000000003" customHeight="1">
      <c r="A117" s="343"/>
      <c r="B117" s="345"/>
      <c r="C117" s="35" t="s">
        <v>260</v>
      </c>
      <c r="D117" s="120" t="s">
        <v>226</v>
      </c>
      <c r="E117" s="121" t="s">
        <v>218</v>
      </c>
      <c r="F117" s="122" t="s">
        <v>1449</v>
      </c>
      <c r="G117" s="123">
        <v>38621</v>
      </c>
      <c r="H117" s="124">
        <v>38671</v>
      </c>
      <c r="I117" s="125" t="s">
        <v>797</v>
      </c>
      <c r="J117" s="55" t="s">
        <v>292</v>
      </c>
      <c r="K117" s="125" t="s">
        <v>242</v>
      </c>
      <c r="L117" s="125" t="s">
        <v>242</v>
      </c>
      <c r="M117" s="182" t="s">
        <v>798</v>
      </c>
      <c r="N117" s="197">
        <v>1792</v>
      </c>
      <c r="O117" s="197">
        <v>11569</v>
      </c>
      <c r="P117" s="197">
        <v>13361</v>
      </c>
      <c r="Q117" s="197">
        <v>1620</v>
      </c>
      <c r="R117" s="307">
        <v>7696</v>
      </c>
      <c r="S117" s="127" t="s">
        <v>326</v>
      </c>
      <c r="T117" s="172">
        <v>9316</v>
      </c>
      <c r="U117" s="55">
        <v>0.5</v>
      </c>
      <c r="V117" s="126">
        <v>200</v>
      </c>
      <c r="W117" s="126">
        <v>659</v>
      </c>
      <c r="X117" s="126">
        <v>719</v>
      </c>
      <c r="Y117" s="128">
        <v>20</v>
      </c>
      <c r="Z117" s="129">
        <v>7.34</v>
      </c>
      <c r="AA117" s="129">
        <v>36.659999999999997</v>
      </c>
      <c r="AB117" s="129">
        <v>5.32</v>
      </c>
      <c r="AC117" s="129">
        <v>26.6</v>
      </c>
      <c r="AD117" s="129">
        <v>7.4</v>
      </c>
      <c r="AE117" s="128">
        <v>0.41</v>
      </c>
      <c r="AF117" s="55" t="s">
        <v>1669</v>
      </c>
      <c r="AG117" s="55" t="s">
        <v>294</v>
      </c>
      <c r="AH117" s="55" t="s">
        <v>309</v>
      </c>
      <c r="AI117" s="55">
        <v>20</v>
      </c>
      <c r="AJ117" s="128">
        <v>17</v>
      </c>
      <c r="AK117" s="55">
        <v>599</v>
      </c>
      <c r="AL117" s="129">
        <v>0</v>
      </c>
      <c r="AM117" s="126">
        <v>599</v>
      </c>
      <c r="AN117" s="172">
        <v>1588</v>
      </c>
      <c r="AO117" s="50">
        <v>98</v>
      </c>
      <c r="AP117" s="55">
        <v>2</v>
      </c>
      <c r="AQ117" s="55" t="s">
        <v>292</v>
      </c>
      <c r="AR117" s="55" t="s">
        <v>242</v>
      </c>
      <c r="AS117" s="126">
        <v>599</v>
      </c>
      <c r="AT117" s="55" t="s">
        <v>226</v>
      </c>
      <c r="AU117" s="55" t="s">
        <v>226</v>
      </c>
      <c r="AV117" s="55" t="s">
        <v>226</v>
      </c>
      <c r="AW117" s="55" t="s">
        <v>292</v>
      </c>
      <c r="AX117" s="55">
        <v>2</v>
      </c>
      <c r="AY117" s="55">
        <v>5</v>
      </c>
      <c r="AZ117" s="50">
        <v>5</v>
      </c>
      <c r="BA117" s="50">
        <v>98</v>
      </c>
      <c r="BB117" s="55" t="s">
        <v>228</v>
      </c>
      <c r="BC117" s="55" t="s">
        <v>800</v>
      </c>
      <c r="BD117" s="55" t="s">
        <v>226</v>
      </c>
      <c r="BE117" s="55" t="s">
        <v>1450</v>
      </c>
      <c r="BF117" s="55">
        <v>1.5</v>
      </c>
      <c r="BG117" s="55" t="s">
        <v>190</v>
      </c>
      <c r="BH117" s="55" t="s">
        <v>226</v>
      </c>
      <c r="BI117" s="55" t="s">
        <v>801</v>
      </c>
      <c r="BJ117" s="55" t="s">
        <v>802</v>
      </c>
      <c r="BK117" s="55"/>
      <c r="BL117" s="55" t="s">
        <v>10</v>
      </c>
      <c r="BM117" s="55" t="s">
        <v>234</v>
      </c>
      <c r="BN117" s="55" t="s">
        <v>235</v>
      </c>
      <c r="BO117" s="55" t="s">
        <v>226</v>
      </c>
      <c r="BP117" s="55" t="s">
        <v>1451</v>
      </c>
      <c r="BQ117" s="55" t="s">
        <v>226</v>
      </c>
      <c r="BR117" s="55" t="s">
        <v>237</v>
      </c>
      <c r="BS117" s="55" t="s">
        <v>804</v>
      </c>
      <c r="BT117" s="131">
        <v>37461</v>
      </c>
      <c r="BU117" s="131">
        <v>37461</v>
      </c>
      <c r="BV117" s="50">
        <v>2002</v>
      </c>
      <c r="BW117" s="51">
        <v>10</v>
      </c>
      <c r="BX117" s="51"/>
      <c r="BY117" s="50">
        <v>2002</v>
      </c>
      <c r="BZ117" s="50">
        <v>2012</v>
      </c>
      <c r="CA117" s="50">
        <v>0</v>
      </c>
      <c r="CB117" s="50">
        <v>0</v>
      </c>
      <c r="CC117" s="50"/>
      <c r="CD117" s="259" t="s">
        <v>1452</v>
      </c>
      <c r="CE117" s="259" t="s">
        <v>1453</v>
      </c>
      <c r="CF117" s="55" t="s">
        <v>338</v>
      </c>
      <c r="CG117" s="55">
        <v>10400</v>
      </c>
      <c r="CH117" s="55">
        <v>10000</v>
      </c>
      <c r="CI117" s="55">
        <v>9244</v>
      </c>
      <c r="CJ117" s="55" t="s">
        <v>292</v>
      </c>
      <c r="CK117" s="55" t="s">
        <v>242</v>
      </c>
      <c r="CL117" s="55" t="s">
        <v>226</v>
      </c>
      <c r="CM117" s="55" t="s">
        <v>292</v>
      </c>
      <c r="CN117" s="55" t="s">
        <v>1454</v>
      </c>
      <c r="CO117" s="55" t="s">
        <v>1455</v>
      </c>
      <c r="CP117" s="55" t="s">
        <v>292</v>
      </c>
      <c r="CQ117" s="55" t="s">
        <v>242</v>
      </c>
      <c r="CR117" s="55" t="s">
        <v>292</v>
      </c>
      <c r="CS117" s="55" t="s">
        <v>242</v>
      </c>
      <c r="CT117" s="55" t="s">
        <v>458</v>
      </c>
      <c r="CU117" s="55" t="s">
        <v>321</v>
      </c>
      <c r="CV117" s="126">
        <v>500</v>
      </c>
      <c r="CW117" s="126">
        <v>150</v>
      </c>
      <c r="CX117" s="126" t="s">
        <v>292</v>
      </c>
      <c r="CY117" s="55">
        <v>0</v>
      </c>
      <c r="CZ117" s="126" t="s">
        <v>292</v>
      </c>
      <c r="DA117" s="126" t="s">
        <v>292</v>
      </c>
      <c r="DB117" s="55" t="s">
        <v>248</v>
      </c>
      <c r="DC117" s="55" t="s">
        <v>248</v>
      </c>
      <c r="DD117" s="55" t="s">
        <v>248</v>
      </c>
      <c r="DE117" s="55" t="s">
        <v>369</v>
      </c>
      <c r="DF117" s="55">
        <v>3</v>
      </c>
      <c r="DG117" s="50">
        <v>0</v>
      </c>
      <c r="DH117" s="50">
        <v>0</v>
      </c>
      <c r="DI117" s="55" t="s">
        <v>249</v>
      </c>
      <c r="DJ117" s="126">
        <v>3</v>
      </c>
      <c r="DK117" s="126">
        <f>+DJ117/AB117*100</f>
        <v>56.390977443609025</v>
      </c>
      <c r="DL117" s="55" t="s">
        <v>744</v>
      </c>
      <c r="DM117" s="55" t="s">
        <v>305</v>
      </c>
      <c r="DN117" s="126">
        <v>0</v>
      </c>
      <c r="DO117" s="126">
        <v>0</v>
      </c>
      <c r="DP117" s="130">
        <v>0</v>
      </c>
    </row>
    <row r="118" spans="1:120" s="224" customFormat="1" ht="51">
      <c r="A118" s="342" t="s">
        <v>191</v>
      </c>
      <c r="B118" s="344" t="s">
        <v>186</v>
      </c>
      <c r="C118" s="53" t="s">
        <v>216</v>
      </c>
      <c r="D118" s="266" t="s">
        <v>217</v>
      </c>
      <c r="E118" s="267" t="s">
        <v>276</v>
      </c>
      <c r="F118" s="268">
        <v>90</v>
      </c>
      <c r="G118" s="269">
        <v>38625</v>
      </c>
      <c r="H118" s="112">
        <v>38695</v>
      </c>
      <c r="I118" s="267" t="s">
        <v>807</v>
      </c>
      <c r="J118" s="267" t="s">
        <v>808</v>
      </c>
      <c r="K118" s="267"/>
      <c r="L118" s="267"/>
      <c r="M118" s="270" t="s">
        <v>633</v>
      </c>
      <c r="N118" s="106">
        <v>2962</v>
      </c>
      <c r="O118" s="106">
        <v>772</v>
      </c>
      <c r="P118" s="106">
        <f>SUM(N118:O118)</f>
        <v>3734</v>
      </c>
      <c r="Q118" s="106">
        <v>3159</v>
      </c>
      <c r="R118" s="106">
        <v>1530</v>
      </c>
      <c r="S118" s="106" t="s">
        <v>279</v>
      </c>
      <c r="T118" s="106">
        <f>Q118+R118</f>
        <v>4689</v>
      </c>
      <c r="U118" s="107">
        <v>1.8</v>
      </c>
      <c r="V118" s="106">
        <v>166</v>
      </c>
      <c r="W118" s="106">
        <v>1061</v>
      </c>
      <c r="X118" s="106">
        <v>1150</v>
      </c>
      <c r="Y118" s="107">
        <v>38.5</v>
      </c>
      <c r="Z118" s="107">
        <v>18.8</v>
      </c>
      <c r="AA118" s="107">
        <f>Z118/Y118*100</f>
        <v>48.831168831168831</v>
      </c>
      <c r="AB118" s="107">
        <v>4.7</v>
      </c>
      <c r="AC118" s="107">
        <f>AB118/Y118*100</f>
        <v>12.207792207792208</v>
      </c>
      <c r="AD118" s="107">
        <f>Y118-Z118-AB118</f>
        <v>15</v>
      </c>
      <c r="AE118" s="107">
        <f>(Y118/30*1000)/N118</f>
        <v>0.43326581138870141</v>
      </c>
      <c r="AF118" s="107" t="s">
        <v>307</v>
      </c>
      <c r="AG118" s="107" t="s">
        <v>294</v>
      </c>
      <c r="AH118" s="107" t="s">
        <v>309</v>
      </c>
      <c r="AI118" s="107">
        <v>47.497999999999998</v>
      </c>
      <c r="AJ118" s="107">
        <f>+Y118-DF118</f>
        <v>28.481999999999999</v>
      </c>
      <c r="AK118" s="106">
        <v>1144</v>
      </c>
      <c r="AL118" s="106" t="s">
        <v>227</v>
      </c>
      <c r="AM118" s="106">
        <v>1144</v>
      </c>
      <c r="AN118" s="106">
        <f>N118*AO118/100</f>
        <v>2946.5460869565218</v>
      </c>
      <c r="AO118" s="106">
        <v>99.478260869565219</v>
      </c>
      <c r="AP118" s="106">
        <v>5</v>
      </c>
      <c r="AQ118" s="107" t="s">
        <v>217</v>
      </c>
      <c r="AR118" s="107" t="s">
        <v>411</v>
      </c>
      <c r="AS118" s="106">
        <v>1144</v>
      </c>
      <c r="AT118" s="107" t="s">
        <v>765</v>
      </c>
      <c r="AU118" s="107" t="s">
        <v>226</v>
      </c>
      <c r="AV118" s="107" t="s">
        <v>292</v>
      </c>
      <c r="AW118" s="107" t="s">
        <v>809</v>
      </c>
      <c r="AX118" s="106">
        <v>7</v>
      </c>
      <c r="AY118" s="107">
        <v>22.5</v>
      </c>
      <c r="AZ118" s="107">
        <v>17.100000000000001</v>
      </c>
      <c r="BA118" s="271">
        <f>IF(AND(ISNUMBER(AY118),AY118&gt;0),100*AZ118/AY118,"")</f>
        <v>76.000000000000014</v>
      </c>
      <c r="BB118" s="107" t="s">
        <v>228</v>
      </c>
      <c r="BC118" s="107" t="s">
        <v>810</v>
      </c>
      <c r="BD118" s="107" t="s">
        <v>226</v>
      </c>
      <c r="BE118" s="107" t="s">
        <v>811</v>
      </c>
      <c r="BF118" s="107">
        <v>1</v>
      </c>
      <c r="BG118" s="107" t="s">
        <v>191</v>
      </c>
      <c r="BH118" s="107" t="str">
        <f>IF(B118=BG118,"Si","No")</f>
        <v>No</v>
      </c>
      <c r="BI118" s="107" t="s">
        <v>812</v>
      </c>
      <c r="BJ118" s="107" t="s">
        <v>813</v>
      </c>
      <c r="BK118" s="106"/>
      <c r="BL118" s="107" t="s">
        <v>10</v>
      </c>
      <c r="BM118" s="107" t="s">
        <v>234</v>
      </c>
      <c r="BN118" s="107" t="s">
        <v>235</v>
      </c>
      <c r="BO118" s="107" t="str">
        <f>IF(BN118="rural","Si","No")</f>
        <v>Si</v>
      </c>
      <c r="BP118" s="107" t="s">
        <v>814</v>
      </c>
      <c r="BQ118" s="107" t="s">
        <v>225</v>
      </c>
      <c r="BR118" s="107" t="s">
        <v>237</v>
      </c>
      <c r="BS118" s="107" t="s">
        <v>815</v>
      </c>
      <c r="BT118" s="112">
        <v>38880</v>
      </c>
      <c r="BU118" s="112">
        <v>38880</v>
      </c>
      <c r="BV118" s="106">
        <v>2006</v>
      </c>
      <c r="BW118" s="106">
        <v>10</v>
      </c>
      <c r="BX118" s="106"/>
      <c r="BY118" s="106">
        <f>+BV118</f>
        <v>2006</v>
      </c>
      <c r="BZ118" s="106">
        <f>IF(BY118&gt;=BV118,BY118+BW118,BU118+BW118*365)</f>
        <v>2016</v>
      </c>
      <c r="CA118" s="106">
        <f>IF(BZ118&gt;2012,BZ118-2012,0)</f>
        <v>4</v>
      </c>
      <c r="CB118" s="106"/>
      <c r="CC118" s="106"/>
      <c r="CD118" s="107"/>
      <c r="CE118" s="107"/>
      <c r="CF118" s="107" t="s">
        <v>301</v>
      </c>
      <c r="CG118" s="106">
        <v>3580</v>
      </c>
      <c r="CH118" s="106">
        <v>10000</v>
      </c>
      <c r="CI118" s="106">
        <v>4000</v>
      </c>
      <c r="CJ118" s="107" t="s">
        <v>217</v>
      </c>
      <c r="CK118" s="107" t="s">
        <v>242</v>
      </c>
      <c r="CL118" s="107" t="s">
        <v>217</v>
      </c>
      <c r="CM118" s="107" t="s">
        <v>217</v>
      </c>
      <c r="CN118" s="107" t="s">
        <v>816</v>
      </c>
      <c r="CO118" s="107" t="s">
        <v>244</v>
      </c>
      <c r="CP118" s="107" t="s">
        <v>237</v>
      </c>
      <c r="CQ118" s="107" t="s">
        <v>457</v>
      </c>
      <c r="CR118" s="107" t="s">
        <v>217</v>
      </c>
      <c r="CS118" s="107" t="s">
        <v>244</v>
      </c>
      <c r="CT118" s="107" t="s">
        <v>246</v>
      </c>
      <c r="CU118" s="107" t="s">
        <v>321</v>
      </c>
      <c r="CV118" s="106">
        <v>100</v>
      </c>
      <c r="CW118" s="106">
        <v>1000</v>
      </c>
      <c r="CX118" s="107" t="s">
        <v>225</v>
      </c>
      <c r="CY118" s="107"/>
      <c r="CZ118" s="107" t="s">
        <v>242</v>
      </c>
      <c r="DA118" s="107" t="s">
        <v>242</v>
      </c>
      <c r="DB118" s="107" t="s">
        <v>783</v>
      </c>
      <c r="DC118" s="107"/>
      <c r="DD118" s="107" t="s">
        <v>817</v>
      </c>
      <c r="DE118" s="107" t="s">
        <v>818</v>
      </c>
      <c r="DF118" s="107">
        <f>+DG118+DJ118</f>
        <v>10.018000000000001</v>
      </c>
      <c r="DG118" s="107">
        <v>9</v>
      </c>
      <c r="DH118" s="107">
        <f>100*DG118/Z118</f>
        <v>47.87234042553191</v>
      </c>
      <c r="DI118" s="107" t="s">
        <v>289</v>
      </c>
      <c r="DJ118" s="107">
        <v>1.018</v>
      </c>
      <c r="DK118" s="107">
        <f>IF(AB118&gt;0,100*DJ118/AB118,"")</f>
        <v>21.659574468085104</v>
      </c>
      <c r="DL118" s="107" t="s">
        <v>594</v>
      </c>
      <c r="DM118" s="107" t="s">
        <v>819</v>
      </c>
      <c r="DN118" s="106">
        <v>7</v>
      </c>
      <c r="DO118" s="106">
        <v>9</v>
      </c>
      <c r="DP118" s="106">
        <v>77.777777777777786</v>
      </c>
    </row>
    <row r="119" spans="1:120" ht="63.75">
      <c r="A119" s="343"/>
      <c r="B119" s="345"/>
      <c r="C119" s="35" t="s">
        <v>260</v>
      </c>
      <c r="D119" s="272" t="s">
        <v>226</v>
      </c>
      <c r="E119" s="273" t="s">
        <v>276</v>
      </c>
      <c r="F119" s="274">
        <v>90</v>
      </c>
      <c r="G119" s="275">
        <v>38625</v>
      </c>
      <c r="H119" s="276">
        <v>38695</v>
      </c>
      <c r="I119" s="273" t="s">
        <v>807</v>
      </c>
      <c r="J119" s="277" t="s">
        <v>1725</v>
      </c>
      <c r="K119" s="277" t="s">
        <v>242</v>
      </c>
      <c r="L119" s="277" t="s">
        <v>242</v>
      </c>
      <c r="M119" s="278" t="s">
        <v>1791</v>
      </c>
      <c r="N119" s="146">
        <v>2942</v>
      </c>
      <c r="O119" s="146">
        <v>710</v>
      </c>
      <c r="P119" s="146">
        <v>3652</v>
      </c>
      <c r="Q119" s="146">
        <v>2962</v>
      </c>
      <c r="R119" s="146">
        <v>772</v>
      </c>
      <c r="S119" s="146" t="s">
        <v>1726</v>
      </c>
      <c r="T119" s="146">
        <v>3734</v>
      </c>
      <c r="U119" s="279">
        <v>1.48</v>
      </c>
      <c r="V119" s="280">
        <v>166</v>
      </c>
      <c r="W119" s="280">
        <v>1188</v>
      </c>
      <c r="X119" s="280">
        <v>1266</v>
      </c>
      <c r="Y119" s="279">
        <v>47</v>
      </c>
      <c r="Z119" s="279">
        <v>14.28</v>
      </c>
      <c r="AA119" s="279">
        <v>30.4</v>
      </c>
      <c r="AB119" s="279">
        <v>10.96</v>
      </c>
      <c r="AC119" s="279">
        <v>23.3</v>
      </c>
      <c r="AD119" s="279">
        <v>21.76</v>
      </c>
      <c r="AE119" s="279">
        <v>0.43</v>
      </c>
      <c r="AF119" s="55" t="s">
        <v>1669</v>
      </c>
      <c r="AG119" s="279" t="s">
        <v>1710</v>
      </c>
      <c r="AH119" s="279" t="s">
        <v>309</v>
      </c>
      <c r="AI119" s="279">
        <v>47</v>
      </c>
      <c r="AJ119" s="127">
        <v>38.200000000000003</v>
      </c>
      <c r="AK119" s="280">
        <v>1266</v>
      </c>
      <c r="AL119" s="280">
        <v>90</v>
      </c>
      <c r="AM119" s="280">
        <v>1356</v>
      </c>
      <c r="AN119" s="280">
        <v>2962</v>
      </c>
      <c r="AO119" s="280">
        <v>100</v>
      </c>
      <c r="AP119" s="280">
        <v>5</v>
      </c>
      <c r="AQ119" s="281" t="s">
        <v>217</v>
      </c>
      <c r="AR119" s="279" t="s">
        <v>1727</v>
      </c>
      <c r="AS119" s="280">
        <v>1356</v>
      </c>
      <c r="AT119" s="279" t="s">
        <v>217</v>
      </c>
      <c r="AU119" s="279" t="s">
        <v>217</v>
      </c>
      <c r="AV119" s="279" t="s">
        <v>217</v>
      </c>
      <c r="AW119" s="279" t="s">
        <v>1728</v>
      </c>
      <c r="AX119" s="280">
        <v>7</v>
      </c>
      <c r="AY119" s="279">
        <v>22.5</v>
      </c>
      <c r="AZ119" s="279">
        <v>22.5</v>
      </c>
      <c r="BA119" s="282">
        <v>100</v>
      </c>
      <c r="BB119" s="279" t="s">
        <v>228</v>
      </c>
      <c r="BC119" s="179" t="s">
        <v>810</v>
      </c>
      <c r="BD119" s="179" t="s">
        <v>226</v>
      </c>
      <c r="BE119" s="179" t="s">
        <v>811</v>
      </c>
      <c r="BF119" s="179">
        <v>1</v>
      </c>
      <c r="BG119" s="179" t="s">
        <v>191</v>
      </c>
      <c r="BH119" s="179" t="str">
        <f>IF(B119=BG119,"Si","No")</f>
        <v>No</v>
      </c>
      <c r="BI119" s="179" t="s">
        <v>812</v>
      </c>
      <c r="BJ119" s="179" t="s">
        <v>813</v>
      </c>
      <c r="BK119" s="146"/>
      <c r="BL119" s="179" t="s">
        <v>10</v>
      </c>
      <c r="BM119" s="179" t="s">
        <v>234</v>
      </c>
      <c r="BN119" s="179" t="s">
        <v>235</v>
      </c>
      <c r="BO119" s="279" t="str">
        <f>IF(BN119="rural","Si","No")</f>
        <v>Si</v>
      </c>
      <c r="BP119" s="179" t="s">
        <v>814</v>
      </c>
      <c r="BQ119" s="279" t="s">
        <v>225</v>
      </c>
      <c r="BR119" s="279" t="s">
        <v>237</v>
      </c>
      <c r="BS119" s="127" t="s">
        <v>815</v>
      </c>
      <c r="BT119" s="149">
        <v>38880</v>
      </c>
      <c r="BU119" s="149">
        <v>38880</v>
      </c>
      <c r="BV119" s="126">
        <v>2006</v>
      </c>
      <c r="BW119" s="126">
        <v>10</v>
      </c>
      <c r="BX119" s="126" t="s">
        <v>227</v>
      </c>
      <c r="BY119" s="280">
        <f>+BV119</f>
        <v>2006</v>
      </c>
      <c r="BZ119" s="280">
        <f>IF(BY119&gt;=BV119,BY119+BW119,BU119+BW119*365)</f>
        <v>2016</v>
      </c>
      <c r="CA119" s="280">
        <f>IF(BZ119&gt;2012,BZ119-2012,0)</f>
        <v>4</v>
      </c>
      <c r="CB119" s="280">
        <v>1</v>
      </c>
      <c r="CC119" s="280" t="s">
        <v>227</v>
      </c>
      <c r="CD119" s="179"/>
      <c r="CE119" s="179"/>
      <c r="CF119" s="179" t="s">
        <v>301</v>
      </c>
      <c r="CG119" s="146">
        <v>3580</v>
      </c>
      <c r="CH119" s="146">
        <v>10000</v>
      </c>
      <c r="CI119" s="146">
        <v>4000</v>
      </c>
      <c r="CJ119" s="179" t="s">
        <v>217</v>
      </c>
      <c r="CK119" s="179" t="s">
        <v>242</v>
      </c>
      <c r="CL119" s="179" t="s">
        <v>217</v>
      </c>
      <c r="CM119" s="179" t="s">
        <v>217</v>
      </c>
      <c r="CN119" s="179" t="s">
        <v>816</v>
      </c>
      <c r="CO119" s="179" t="s">
        <v>244</v>
      </c>
      <c r="CP119" s="179" t="s">
        <v>237</v>
      </c>
      <c r="CQ119" s="179" t="s">
        <v>457</v>
      </c>
      <c r="CR119" s="179" t="s">
        <v>217</v>
      </c>
      <c r="CS119" s="179" t="s">
        <v>244</v>
      </c>
      <c r="CT119" s="179" t="s">
        <v>246</v>
      </c>
      <c r="CU119" s="179" t="s">
        <v>321</v>
      </c>
      <c r="CV119" s="146">
        <v>100</v>
      </c>
      <c r="CW119" s="146">
        <v>1000</v>
      </c>
      <c r="CX119" s="179" t="s">
        <v>225</v>
      </c>
      <c r="CY119" s="179"/>
      <c r="CZ119" s="179" t="s">
        <v>242</v>
      </c>
      <c r="DA119" s="179" t="s">
        <v>242</v>
      </c>
      <c r="DB119" s="179" t="s">
        <v>1812</v>
      </c>
      <c r="DC119" s="179" t="s">
        <v>248</v>
      </c>
      <c r="DD119" s="179" t="s">
        <v>646</v>
      </c>
      <c r="DE119" s="179" t="s">
        <v>248</v>
      </c>
      <c r="DF119" s="281">
        <v>8.8000000000000007</v>
      </c>
      <c r="DG119" s="179">
        <v>2.8</v>
      </c>
      <c r="DH119" s="179">
        <f>+DF119/AA119*100</f>
        <v>28.947368421052634</v>
      </c>
      <c r="DI119" s="179" t="s">
        <v>1729</v>
      </c>
      <c r="DJ119" s="179">
        <v>6</v>
      </c>
      <c r="DK119" s="179">
        <f>+DJ119/AB119*100</f>
        <v>54.744525547445257</v>
      </c>
      <c r="DL119" s="179" t="s">
        <v>1662</v>
      </c>
      <c r="DM119" s="179" t="s">
        <v>1730</v>
      </c>
      <c r="DN119" s="146">
        <v>4</v>
      </c>
      <c r="DO119" s="146">
        <v>2</v>
      </c>
      <c r="DP119" s="146">
        <v>0</v>
      </c>
    </row>
    <row r="120" spans="1:120" s="114" customFormat="1" ht="33.950000000000003" customHeight="1">
      <c r="A120" s="342" t="s">
        <v>192</v>
      </c>
      <c r="B120" s="344" t="s">
        <v>186</v>
      </c>
      <c r="C120" s="53" t="s">
        <v>216</v>
      </c>
      <c r="D120" s="103" t="s">
        <v>217</v>
      </c>
      <c r="E120" s="53" t="s">
        <v>276</v>
      </c>
      <c r="F120" s="104" t="s">
        <v>820</v>
      </c>
      <c r="G120" s="105">
        <v>38625</v>
      </c>
      <c r="H120" s="52">
        <v>38688</v>
      </c>
      <c r="I120" s="53" t="s">
        <v>821</v>
      </c>
      <c r="J120" s="53" t="s">
        <v>292</v>
      </c>
      <c r="K120" s="53"/>
      <c r="L120" s="53"/>
      <c r="M120" s="262" t="s">
        <v>822</v>
      </c>
      <c r="N120" s="106">
        <v>13638</v>
      </c>
      <c r="O120" s="106">
        <v>7190</v>
      </c>
      <c r="P120" s="106">
        <v>20828</v>
      </c>
      <c r="Q120" s="106">
        <v>8961</v>
      </c>
      <c r="R120" s="106">
        <v>6043</v>
      </c>
      <c r="S120" s="107" t="s">
        <v>279</v>
      </c>
      <c r="T120" s="106">
        <v>15004</v>
      </c>
      <c r="U120" s="108">
        <v>0.5</v>
      </c>
      <c r="V120" s="106">
        <v>181</v>
      </c>
      <c r="W120" s="106">
        <v>2799</v>
      </c>
      <c r="X120" s="106">
        <v>3245</v>
      </c>
      <c r="Y120" s="109">
        <v>289</v>
      </c>
      <c r="Z120" s="110">
        <v>5</v>
      </c>
      <c r="AA120" s="110">
        <v>1.7301038062283738</v>
      </c>
      <c r="AB120" s="110">
        <v>21</v>
      </c>
      <c r="AC120" s="110">
        <v>7.2664359861591699</v>
      </c>
      <c r="AD120" s="110">
        <v>263</v>
      </c>
      <c r="AE120" s="109">
        <v>0.70635968128269044</v>
      </c>
      <c r="AF120" s="108" t="s">
        <v>1646</v>
      </c>
      <c r="AG120" s="108" t="s">
        <v>294</v>
      </c>
      <c r="AH120" s="108" t="s">
        <v>224</v>
      </c>
      <c r="AI120" s="108">
        <v>151.76</v>
      </c>
      <c r="AJ120" s="109">
        <v>264</v>
      </c>
      <c r="AK120" s="108">
        <v>3029</v>
      </c>
      <c r="AL120" s="110">
        <v>271</v>
      </c>
      <c r="AM120" s="106">
        <v>3300</v>
      </c>
      <c r="AN120" s="106">
        <v>12730.20092449923</v>
      </c>
      <c r="AO120" s="111">
        <v>93.343605546995377</v>
      </c>
      <c r="AP120" s="108">
        <v>4</v>
      </c>
      <c r="AQ120" s="108" t="s">
        <v>225</v>
      </c>
      <c r="AR120" s="108"/>
      <c r="AS120" s="106">
        <v>3300</v>
      </c>
      <c r="AT120" s="108" t="s">
        <v>226</v>
      </c>
      <c r="AU120" s="108" t="s">
        <v>226</v>
      </c>
      <c r="AV120" s="108" t="s">
        <v>226</v>
      </c>
      <c r="AW120" s="108" t="s">
        <v>823</v>
      </c>
      <c r="AX120" s="108">
        <v>2</v>
      </c>
      <c r="AY120" s="108">
        <v>8.5</v>
      </c>
      <c r="AZ120" s="111">
        <v>6.8</v>
      </c>
      <c r="BA120" s="111">
        <v>80</v>
      </c>
      <c r="BB120" s="108" t="s">
        <v>228</v>
      </c>
      <c r="BC120" s="108" t="s">
        <v>824</v>
      </c>
      <c r="BD120" s="108" t="s">
        <v>217</v>
      </c>
      <c r="BE120" s="108" t="s">
        <v>825</v>
      </c>
      <c r="BF120" s="108">
        <v>2</v>
      </c>
      <c r="BG120" s="108" t="s">
        <v>231</v>
      </c>
      <c r="BH120" s="108" t="s">
        <v>217</v>
      </c>
      <c r="BI120" s="106">
        <v>852817</v>
      </c>
      <c r="BJ120" s="108" t="s">
        <v>826</v>
      </c>
      <c r="BK120" s="108">
        <v>2300</v>
      </c>
      <c r="BL120" s="108" t="s">
        <v>10</v>
      </c>
      <c r="BM120" s="108" t="s">
        <v>234</v>
      </c>
      <c r="BN120" s="108" t="s">
        <v>235</v>
      </c>
      <c r="BO120" s="108" t="s">
        <v>217</v>
      </c>
      <c r="BP120" s="108" t="s">
        <v>827</v>
      </c>
      <c r="BQ120" s="108" t="s">
        <v>225</v>
      </c>
      <c r="BR120" s="108" t="s">
        <v>237</v>
      </c>
      <c r="BS120" s="108" t="s">
        <v>828</v>
      </c>
      <c r="BT120" s="115">
        <v>40276</v>
      </c>
      <c r="BU120" s="115">
        <v>40276</v>
      </c>
      <c r="BV120" s="111"/>
      <c r="BW120" s="54">
        <v>27</v>
      </c>
      <c r="BX120" s="54"/>
      <c r="BY120" s="111">
        <v>1988</v>
      </c>
      <c r="BZ120" s="111">
        <v>2015</v>
      </c>
      <c r="CA120" s="111">
        <v>3</v>
      </c>
      <c r="CB120" s="111"/>
      <c r="CC120" s="111"/>
      <c r="CD120" s="111" t="s">
        <v>829</v>
      </c>
      <c r="CE120" s="111"/>
      <c r="CF120" s="54" t="s">
        <v>590</v>
      </c>
      <c r="CG120" s="108">
        <v>10000</v>
      </c>
      <c r="CH120" s="108">
        <v>9000</v>
      </c>
      <c r="CI120" s="108">
        <v>9000</v>
      </c>
      <c r="CJ120" s="108" t="s">
        <v>225</v>
      </c>
      <c r="CK120" s="108" t="s">
        <v>242</v>
      </c>
      <c r="CL120" s="108" t="s">
        <v>217</v>
      </c>
      <c r="CM120" s="108" t="s">
        <v>217</v>
      </c>
      <c r="CN120" s="108" t="s">
        <v>456</v>
      </c>
      <c r="CO120" s="108" t="s">
        <v>244</v>
      </c>
      <c r="CP120" s="108" t="s">
        <v>237</v>
      </c>
      <c r="CQ120" s="108" t="s">
        <v>457</v>
      </c>
      <c r="CR120" s="108" t="s">
        <v>217</v>
      </c>
      <c r="CS120" s="108" t="s">
        <v>244</v>
      </c>
      <c r="CT120" s="108" t="s">
        <v>458</v>
      </c>
      <c r="CU120" s="108" t="s">
        <v>321</v>
      </c>
      <c r="CV120" s="106">
        <v>100</v>
      </c>
      <c r="CW120" s="106">
        <v>300</v>
      </c>
      <c r="CX120" s="106" t="s">
        <v>237</v>
      </c>
      <c r="CY120" s="108">
        <v>1</v>
      </c>
      <c r="CZ120" s="108" t="s">
        <v>217</v>
      </c>
      <c r="DA120" s="108" t="s">
        <v>217</v>
      </c>
      <c r="DB120" s="108" t="s">
        <v>257</v>
      </c>
      <c r="DC120" s="108"/>
      <c r="DD120" s="108" t="s">
        <v>609</v>
      </c>
      <c r="DE120" s="108" t="s">
        <v>390</v>
      </c>
      <c r="DF120" s="106">
        <v>25</v>
      </c>
      <c r="DG120" s="111">
        <v>4</v>
      </c>
      <c r="DH120" s="111">
        <v>80</v>
      </c>
      <c r="DI120" s="108" t="s">
        <v>249</v>
      </c>
      <c r="DJ120" s="106">
        <v>21</v>
      </c>
      <c r="DK120" s="106">
        <v>100</v>
      </c>
      <c r="DL120" s="108"/>
      <c r="DM120" s="108" t="s">
        <v>830</v>
      </c>
      <c r="DN120" s="106">
        <v>2</v>
      </c>
      <c r="DO120" s="106">
        <v>4</v>
      </c>
      <c r="DP120" s="113">
        <v>50</v>
      </c>
    </row>
    <row r="121" spans="1:120" ht="33.950000000000003" customHeight="1">
      <c r="A121" s="343"/>
      <c r="B121" s="345"/>
      <c r="C121" s="35" t="s">
        <v>260</v>
      </c>
      <c r="D121" s="120" t="s">
        <v>217</v>
      </c>
      <c r="E121" s="121" t="s">
        <v>276</v>
      </c>
      <c r="F121" s="122" t="s">
        <v>820</v>
      </c>
      <c r="G121" s="123">
        <v>38625</v>
      </c>
      <c r="H121" s="124">
        <v>38688</v>
      </c>
      <c r="I121" s="125" t="s">
        <v>821</v>
      </c>
      <c r="J121" s="55" t="s">
        <v>580</v>
      </c>
      <c r="K121" s="125" t="s">
        <v>242</v>
      </c>
      <c r="L121" s="125" t="s">
        <v>242</v>
      </c>
      <c r="M121" s="182" t="s">
        <v>822</v>
      </c>
      <c r="N121" s="126">
        <v>14301</v>
      </c>
      <c r="O121" s="126">
        <v>7467</v>
      </c>
      <c r="P121" s="126">
        <v>21768</v>
      </c>
      <c r="Q121" s="126">
        <v>13261</v>
      </c>
      <c r="R121" s="146">
        <v>6043</v>
      </c>
      <c r="S121" s="126" t="s">
        <v>1130</v>
      </c>
      <c r="T121" s="126">
        <v>19304</v>
      </c>
      <c r="U121" s="55">
        <v>2.4</v>
      </c>
      <c r="V121" s="126">
        <v>181</v>
      </c>
      <c r="W121" s="126">
        <v>2799</v>
      </c>
      <c r="X121" s="126">
        <v>3274</v>
      </c>
      <c r="Y121" s="128">
        <v>302.3</v>
      </c>
      <c r="Z121" s="129">
        <v>80.63</v>
      </c>
      <c r="AA121" s="129">
        <v>26.7</v>
      </c>
      <c r="AB121" s="129">
        <v>198.91</v>
      </c>
      <c r="AC121" s="129">
        <v>65.77</v>
      </c>
      <c r="AD121" s="129">
        <v>22.8</v>
      </c>
      <c r="AE121" s="128">
        <v>0.44</v>
      </c>
      <c r="AF121" s="129" t="s">
        <v>1646</v>
      </c>
      <c r="AG121" s="129" t="s">
        <v>294</v>
      </c>
      <c r="AH121" s="129" t="s">
        <v>224</v>
      </c>
      <c r="AI121" s="55">
        <v>302.3</v>
      </c>
      <c r="AJ121" s="128">
        <v>274.3</v>
      </c>
      <c r="AK121" s="55">
        <v>3029</v>
      </c>
      <c r="AL121" s="129">
        <v>271</v>
      </c>
      <c r="AM121" s="126">
        <v>3300</v>
      </c>
      <c r="AN121" s="126">
        <v>13261</v>
      </c>
      <c r="AO121" s="50">
        <v>100</v>
      </c>
      <c r="AP121" s="55">
        <v>8</v>
      </c>
      <c r="AQ121" s="55" t="s">
        <v>226</v>
      </c>
      <c r="AR121" s="55" t="s">
        <v>1093</v>
      </c>
      <c r="AS121" s="126">
        <v>3274</v>
      </c>
      <c r="AT121" s="55" t="s">
        <v>226</v>
      </c>
      <c r="AU121" s="55" t="s">
        <v>226</v>
      </c>
      <c r="AV121" s="55" t="s">
        <v>226</v>
      </c>
      <c r="AW121" s="55" t="s">
        <v>1096</v>
      </c>
      <c r="AX121" s="55">
        <v>3</v>
      </c>
      <c r="AY121" s="55">
        <v>8.5</v>
      </c>
      <c r="AZ121" s="50">
        <v>7</v>
      </c>
      <c r="BA121" s="50">
        <v>80</v>
      </c>
      <c r="BB121" s="50" t="s">
        <v>228</v>
      </c>
      <c r="BC121" s="50" t="s">
        <v>824</v>
      </c>
      <c r="BD121" s="50" t="s">
        <v>217</v>
      </c>
      <c r="BE121" s="50" t="s">
        <v>825</v>
      </c>
      <c r="BF121" s="50">
        <v>2</v>
      </c>
      <c r="BG121" s="50" t="s">
        <v>231</v>
      </c>
      <c r="BH121" s="50" t="s">
        <v>217</v>
      </c>
      <c r="BI121" s="50">
        <v>852817</v>
      </c>
      <c r="BJ121" s="50" t="s">
        <v>826</v>
      </c>
      <c r="BK121" s="50">
        <v>2300</v>
      </c>
      <c r="BL121" s="50" t="s">
        <v>10</v>
      </c>
      <c r="BM121" s="50" t="s">
        <v>234</v>
      </c>
      <c r="BN121" s="50" t="s">
        <v>235</v>
      </c>
      <c r="BO121" s="50" t="s">
        <v>217</v>
      </c>
      <c r="BP121" s="50" t="s">
        <v>827</v>
      </c>
      <c r="BQ121" s="50" t="s">
        <v>225</v>
      </c>
      <c r="BR121" s="50" t="s">
        <v>237</v>
      </c>
      <c r="BS121" s="50" t="s">
        <v>828</v>
      </c>
      <c r="BT121" s="50">
        <v>40276</v>
      </c>
      <c r="BU121" s="50">
        <v>40276</v>
      </c>
      <c r="BV121" s="50"/>
      <c r="BW121" s="50">
        <v>27</v>
      </c>
      <c r="BX121" s="50"/>
      <c r="BY121" s="50">
        <v>1988</v>
      </c>
      <c r="BZ121" s="50">
        <v>2015</v>
      </c>
      <c r="CA121" s="50">
        <v>1</v>
      </c>
      <c r="CB121" s="50">
        <v>1</v>
      </c>
      <c r="CC121" s="50"/>
      <c r="CD121" s="50" t="s">
        <v>829</v>
      </c>
      <c r="CE121" s="50"/>
      <c r="CF121" s="50" t="s">
        <v>590</v>
      </c>
      <c r="CG121" s="50">
        <v>10000</v>
      </c>
      <c r="CH121" s="50">
        <v>9000</v>
      </c>
      <c r="CI121" s="50">
        <v>9000</v>
      </c>
      <c r="CJ121" s="50" t="s">
        <v>225</v>
      </c>
      <c r="CK121" s="50" t="s">
        <v>242</v>
      </c>
      <c r="CL121" s="50" t="s">
        <v>217</v>
      </c>
      <c r="CM121" s="50" t="s">
        <v>217</v>
      </c>
      <c r="CN121" s="55" t="s">
        <v>225</v>
      </c>
      <c r="CO121" s="55" t="s">
        <v>221</v>
      </c>
      <c r="CP121" s="55" t="s">
        <v>237</v>
      </c>
      <c r="CQ121" s="55" t="s">
        <v>457</v>
      </c>
      <c r="CR121" s="55" t="s">
        <v>217</v>
      </c>
      <c r="CS121" s="55" t="s">
        <v>244</v>
      </c>
      <c r="CT121" s="55" t="s">
        <v>1091</v>
      </c>
      <c r="CU121" s="55" t="s">
        <v>321</v>
      </c>
      <c r="CV121" s="126">
        <v>100</v>
      </c>
      <c r="CW121" s="126">
        <v>300</v>
      </c>
      <c r="CX121" s="126" t="s">
        <v>237</v>
      </c>
      <c r="CY121" s="55">
        <v>1</v>
      </c>
      <c r="CZ121" s="126" t="s">
        <v>217</v>
      </c>
      <c r="DA121" s="126" t="s">
        <v>217</v>
      </c>
      <c r="DB121" s="55" t="s">
        <v>257</v>
      </c>
      <c r="DC121" s="55" t="s">
        <v>248</v>
      </c>
      <c r="DD121" s="55" t="s">
        <v>609</v>
      </c>
      <c r="DE121" s="55" t="s">
        <v>390</v>
      </c>
      <c r="DF121" s="55">
        <v>28</v>
      </c>
      <c r="DG121" s="50">
        <v>5</v>
      </c>
      <c r="DH121" s="50">
        <f>+DG121/Z121*100</f>
        <v>6.2011658191740056</v>
      </c>
      <c r="DI121" s="55" t="s">
        <v>646</v>
      </c>
      <c r="DJ121" s="126">
        <v>23</v>
      </c>
      <c r="DK121" s="126">
        <f>+DJ121/AB121*100</f>
        <v>11.563018450555527</v>
      </c>
      <c r="DL121" s="55" t="s">
        <v>1662</v>
      </c>
      <c r="DM121" s="55" t="s">
        <v>1792</v>
      </c>
      <c r="DN121" s="126">
        <v>2</v>
      </c>
      <c r="DO121" s="126">
        <v>4</v>
      </c>
      <c r="DP121" s="130">
        <v>50</v>
      </c>
    </row>
    <row r="122" spans="1:120" s="114" customFormat="1" ht="33.950000000000003" customHeight="1">
      <c r="A122" s="342" t="s">
        <v>193</v>
      </c>
      <c r="B122" s="344" t="s">
        <v>186</v>
      </c>
      <c r="C122" s="53" t="s">
        <v>216</v>
      </c>
      <c r="D122" s="103" t="s">
        <v>217</v>
      </c>
      <c r="E122" s="53" t="s">
        <v>276</v>
      </c>
      <c r="F122" s="104">
        <v>83</v>
      </c>
      <c r="G122" s="105">
        <v>38626</v>
      </c>
      <c r="H122" s="52">
        <v>38693</v>
      </c>
      <c r="I122" s="53" t="s">
        <v>831</v>
      </c>
      <c r="J122" s="53" t="s">
        <v>292</v>
      </c>
      <c r="K122" s="53"/>
      <c r="L122" s="53"/>
      <c r="M122" s="262" t="s">
        <v>336</v>
      </c>
      <c r="N122" s="106">
        <v>4828</v>
      </c>
      <c r="O122" s="106">
        <v>4673</v>
      </c>
      <c r="P122" s="106">
        <v>9501</v>
      </c>
      <c r="Q122" s="106">
        <v>3804</v>
      </c>
      <c r="R122" s="106">
        <v>4261</v>
      </c>
      <c r="S122" s="107" t="s">
        <v>279</v>
      </c>
      <c r="T122" s="106">
        <v>8065</v>
      </c>
      <c r="U122" s="108">
        <v>0.8</v>
      </c>
      <c r="V122" s="106">
        <v>219</v>
      </c>
      <c r="W122" s="106">
        <v>1117</v>
      </c>
      <c r="X122" s="106">
        <v>1291</v>
      </c>
      <c r="Y122" s="109">
        <v>42.768000000000001</v>
      </c>
      <c r="Z122" s="110">
        <v>29.43</v>
      </c>
      <c r="AA122" s="110">
        <v>68.813131313131322</v>
      </c>
      <c r="AB122" s="110">
        <v>13.33</v>
      </c>
      <c r="AC122" s="110">
        <v>31.168163112607555</v>
      </c>
      <c r="AD122" s="110">
        <v>8.0000000000008953E-3</v>
      </c>
      <c r="AE122" s="109">
        <v>0.29527754763877379</v>
      </c>
      <c r="AF122" s="108" t="s">
        <v>832</v>
      </c>
      <c r="AG122" s="108" t="s">
        <v>294</v>
      </c>
      <c r="AH122" s="108" t="s">
        <v>422</v>
      </c>
      <c r="AI122" s="108">
        <v>39.494999999999997</v>
      </c>
      <c r="AJ122" s="109">
        <v>37.317999999999998</v>
      </c>
      <c r="AK122" s="108">
        <v>1224</v>
      </c>
      <c r="AL122" s="110">
        <v>0</v>
      </c>
      <c r="AM122" s="106">
        <v>1224</v>
      </c>
      <c r="AN122" s="106">
        <v>4577.4376452362512</v>
      </c>
      <c r="AO122" s="111">
        <v>94.810224632068156</v>
      </c>
      <c r="AP122" s="108">
        <v>4</v>
      </c>
      <c r="AQ122" s="108" t="s">
        <v>225</v>
      </c>
      <c r="AR122" s="108" t="s">
        <v>833</v>
      </c>
      <c r="AS122" s="106">
        <v>1224</v>
      </c>
      <c r="AT122" s="108" t="s">
        <v>292</v>
      </c>
      <c r="AU122" s="108" t="s">
        <v>292</v>
      </c>
      <c r="AV122" s="108" t="s">
        <v>292</v>
      </c>
      <c r="AW122" s="108" t="s">
        <v>292</v>
      </c>
      <c r="AX122" s="108">
        <v>2</v>
      </c>
      <c r="AY122" s="108">
        <v>9</v>
      </c>
      <c r="AZ122" s="111">
        <v>7.65</v>
      </c>
      <c r="BA122" s="111">
        <v>85</v>
      </c>
      <c r="BB122" s="108" t="s">
        <v>228</v>
      </c>
      <c r="BC122" s="108" t="s">
        <v>834</v>
      </c>
      <c r="BD122" s="108" t="s">
        <v>226</v>
      </c>
      <c r="BE122" s="108" t="s">
        <v>835</v>
      </c>
      <c r="BF122" s="108">
        <v>3</v>
      </c>
      <c r="BG122" s="108" t="s">
        <v>193</v>
      </c>
      <c r="BH122" s="108" t="s">
        <v>217</v>
      </c>
      <c r="BI122" s="108">
        <v>841461.64</v>
      </c>
      <c r="BJ122" s="108">
        <v>121718.56</v>
      </c>
      <c r="BK122" s="108">
        <v>2300</v>
      </c>
      <c r="BL122" s="108" t="s">
        <v>10</v>
      </c>
      <c r="BM122" s="108" t="s">
        <v>234</v>
      </c>
      <c r="BN122" s="108" t="s">
        <v>235</v>
      </c>
      <c r="BO122" s="108" t="s">
        <v>217</v>
      </c>
      <c r="BP122" s="108" t="s">
        <v>836</v>
      </c>
      <c r="BQ122" s="108" t="s">
        <v>225</v>
      </c>
      <c r="BR122" s="108" t="s">
        <v>237</v>
      </c>
      <c r="BS122" s="108" t="s">
        <v>837</v>
      </c>
      <c r="BT122" s="112">
        <v>38401</v>
      </c>
      <c r="BU122" s="112">
        <v>38401</v>
      </c>
      <c r="BV122" s="111">
        <v>2005</v>
      </c>
      <c r="BW122" s="54">
        <v>12</v>
      </c>
      <c r="BX122" s="54"/>
      <c r="BY122" s="111">
        <v>2005</v>
      </c>
      <c r="BZ122" s="111">
        <v>2017</v>
      </c>
      <c r="CA122" s="111">
        <v>5</v>
      </c>
      <c r="CB122" s="111"/>
      <c r="CC122" s="111"/>
      <c r="CD122" s="111" t="s">
        <v>838</v>
      </c>
      <c r="CE122" s="111"/>
      <c r="CF122" s="108" t="s">
        <v>590</v>
      </c>
      <c r="CG122" s="108">
        <v>6088</v>
      </c>
      <c r="CH122" s="108">
        <v>4000</v>
      </c>
      <c r="CI122" s="108">
        <v>3800</v>
      </c>
      <c r="CJ122" s="108" t="s">
        <v>225</v>
      </c>
      <c r="CK122" s="108" t="s">
        <v>242</v>
      </c>
      <c r="CL122" s="108" t="s">
        <v>217</v>
      </c>
      <c r="CM122" s="108" t="s">
        <v>217</v>
      </c>
      <c r="CN122" s="108" t="s">
        <v>816</v>
      </c>
      <c r="CO122" s="108" t="s">
        <v>244</v>
      </c>
      <c r="CP122" s="108" t="s">
        <v>225</v>
      </c>
      <c r="CQ122" s="108" t="s">
        <v>457</v>
      </c>
      <c r="CR122" s="108" t="s">
        <v>217</v>
      </c>
      <c r="CS122" s="108" t="s">
        <v>244</v>
      </c>
      <c r="CT122" s="108" t="s">
        <v>246</v>
      </c>
      <c r="CU122" s="108" t="s">
        <v>321</v>
      </c>
      <c r="CV122" s="106">
        <v>1500</v>
      </c>
      <c r="CW122" s="106">
        <v>3000</v>
      </c>
      <c r="CX122" s="106" t="s">
        <v>237</v>
      </c>
      <c r="CY122" s="108">
        <v>1</v>
      </c>
      <c r="CZ122" s="108" t="s">
        <v>217</v>
      </c>
      <c r="DA122" s="108" t="s">
        <v>217</v>
      </c>
      <c r="DB122" s="108" t="s">
        <v>783</v>
      </c>
      <c r="DC122" s="108" t="s">
        <v>248</v>
      </c>
      <c r="DD122" s="108" t="s">
        <v>248</v>
      </c>
      <c r="DE122" s="108" t="s">
        <v>248</v>
      </c>
      <c r="DF122" s="106">
        <v>5.45</v>
      </c>
      <c r="DG122" s="111">
        <v>0</v>
      </c>
      <c r="DH122" s="111">
        <v>0</v>
      </c>
      <c r="DI122" s="111" t="s">
        <v>249</v>
      </c>
      <c r="DJ122" s="106">
        <v>5.45</v>
      </c>
      <c r="DK122" s="106">
        <v>40.885221305326333</v>
      </c>
      <c r="DL122" s="108" t="s">
        <v>258</v>
      </c>
      <c r="DM122" s="108" t="s">
        <v>839</v>
      </c>
      <c r="DN122" s="106"/>
      <c r="DO122" s="106">
        <v>4</v>
      </c>
      <c r="DP122" s="113"/>
    </row>
    <row r="123" spans="1:120" ht="33.950000000000003" customHeight="1">
      <c r="A123" s="343"/>
      <c r="B123" s="345"/>
      <c r="C123" s="35" t="s">
        <v>260</v>
      </c>
      <c r="D123" s="120" t="s">
        <v>217</v>
      </c>
      <c r="E123" s="121" t="s">
        <v>276</v>
      </c>
      <c r="F123" s="122" t="s">
        <v>1085</v>
      </c>
      <c r="G123" s="123">
        <v>38626</v>
      </c>
      <c r="H123" s="124">
        <v>38693</v>
      </c>
      <c r="I123" s="125" t="s">
        <v>831</v>
      </c>
      <c r="J123" s="55" t="s">
        <v>292</v>
      </c>
      <c r="K123" s="125" t="s">
        <v>242</v>
      </c>
      <c r="L123" s="125" t="s">
        <v>242</v>
      </c>
      <c r="M123" s="182" t="s">
        <v>226</v>
      </c>
      <c r="N123" s="126">
        <v>5063</v>
      </c>
      <c r="O123" s="126">
        <v>4744</v>
      </c>
      <c r="P123" s="126">
        <v>9807</v>
      </c>
      <c r="Q123" s="126">
        <v>8153</v>
      </c>
      <c r="R123" s="146">
        <v>9135</v>
      </c>
      <c r="S123" s="126" t="s">
        <v>1733</v>
      </c>
      <c r="T123" s="126">
        <v>17288</v>
      </c>
      <c r="U123" s="55">
        <v>0.8</v>
      </c>
      <c r="V123" s="126">
        <v>219</v>
      </c>
      <c r="W123" s="126">
        <v>1117</v>
      </c>
      <c r="X123" s="126">
        <v>1291</v>
      </c>
      <c r="Y123" s="128">
        <v>120</v>
      </c>
      <c r="Z123" s="129">
        <v>63.2</v>
      </c>
      <c r="AA123" s="129">
        <v>52.6</v>
      </c>
      <c r="AB123" s="129">
        <v>15.55</v>
      </c>
      <c r="AC123" s="129">
        <v>13</v>
      </c>
      <c r="AD123" s="129">
        <v>41.2</v>
      </c>
      <c r="AE123" s="128">
        <v>0.3</v>
      </c>
      <c r="AF123" s="55" t="s">
        <v>1656</v>
      </c>
      <c r="AG123" s="55" t="s">
        <v>294</v>
      </c>
      <c r="AH123" s="55" t="s">
        <v>309</v>
      </c>
      <c r="AI123" s="55">
        <v>120</v>
      </c>
      <c r="AJ123" s="128">
        <v>115</v>
      </c>
      <c r="AK123" s="129">
        <v>1224</v>
      </c>
      <c r="AL123" s="129" t="s">
        <v>1094</v>
      </c>
      <c r="AM123" s="126">
        <f>+AK123</f>
        <v>1224</v>
      </c>
      <c r="AN123" s="126">
        <f>+Q123</f>
        <v>8153</v>
      </c>
      <c r="AO123" s="50">
        <v>100</v>
      </c>
      <c r="AP123" s="55">
        <v>3</v>
      </c>
      <c r="AQ123" s="55" t="s">
        <v>226</v>
      </c>
      <c r="AR123" s="55" t="s">
        <v>1086</v>
      </c>
      <c r="AS123" s="129">
        <v>1224</v>
      </c>
      <c r="AT123" s="55" t="s">
        <v>226</v>
      </c>
      <c r="AU123" s="55" t="s">
        <v>292</v>
      </c>
      <c r="AV123" s="55" t="s">
        <v>292</v>
      </c>
      <c r="AW123" s="55" t="s">
        <v>1087</v>
      </c>
      <c r="AX123" s="55">
        <v>4</v>
      </c>
      <c r="AY123" s="55">
        <v>9</v>
      </c>
      <c r="AZ123" s="55">
        <v>8</v>
      </c>
      <c r="BA123" s="55">
        <v>85</v>
      </c>
      <c r="BB123" s="55" t="s">
        <v>228</v>
      </c>
      <c r="BC123" s="55" t="s">
        <v>834</v>
      </c>
      <c r="BD123" s="55" t="s">
        <v>226</v>
      </c>
      <c r="BE123" s="55" t="s">
        <v>835</v>
      </c>
      <c r="BF123" s="55">
        <v>2.5</v>
      </c>
      <c r="BG123" s="55" t="s">
        <v>193</v>
      </c>
      <c r="BH123" s="55" t="s">
        <v>217</v>
      </c>
      <c r="BI123" s="55">
        <v>841461.64</v>
      </c>
      <c r="BJ123" s="55">
        <v>121718.56</v>
      </c>
      <c r="BK123" s="55">
        <v>2300</v>
      </c>
      <c r="BL123" s="55" t="s">
        <v>10</v>
      </c>
      <c r="BM123" s="55" t="s">
        <v>234</v>
      </c>
      <c r="BN123" s="55" t="s">
        <v>235</v>
      </c>
      <c r="BO123" s="55" t="s">
        <v>217</v>
      </c>
      <c r="BP123" s="55" t="s">
        <v>836</v>
      </c>
      <c r="BQ123" s="55" t="s">
        <v>225</v>
      </c>
      <c r="BR123" s="55" t="s">
        <v>237</v>
      </c>
      <c r="BS123" s="55" t="s">
        <v>837</v>
      </c>
      <c r="BT123" s="55">
        <v>38401</v>
      </c>
      <c r="BU123" s="55">
        <v>38401</v>
      </c>
      <c r="BV123" s="55">
        <v>2005</v>
      </c>
      <c r="BW123" s="55">
        <v>12</v>
      </c>
      <c r="BX123" s="55"/>
      <c r="BY123" s="55">
        <v>2005</v>
      </c>
      <c r="BZ123" s="55">
        <v>2017</v>
      </c>
      <c r="CA123" s="55">
        <v>3</v>
      </c>
      <c r="CB123" s="55">
        <v>3</v>
      </c>
      <c r="CC123" s="55"/>
      <c r="CD123" s="55" t="s">
        <v>838</v>
      </c>
      <c r="CE123" s="55"/>
      <c r="CF123" s="55" t="s">
        <v>590</v>
      </c>
      <c r="CG123" s="55">
        <v>6088</v>
      </c>
      <c r="CH123" s="55">
        <v>4000</v>
      </c>
      <c r="CI123" s="55">
        <v>3800</v>
      </c>
      <c r="CJ123" s="55" t="s">
        <v>225</v>
      </c>
      <c r="CK123" s="55" t="s">
        <v>242</v>
      </c>
      <c r="CL123" s="55" t="s">
        <v>217</v>
      </c>
      <c r="CM123" s="55" t="s">
        <v>217</v>
      </c>
      <c r="CN123" s="55" t="s">
        <v>816</v>
      </c>
      <c r="CO123" s="55" t="s">
        <v>244</v>
      </c>
      <c r="CP123" s="55" t="s">
        <v>225</v>
      </c>
      <c r="CQ123" s="55" t="s">
        <v>457</v>
      </c>
      <c r="CR123" s="55" t="s">
        <v>217</v>
      </c>
      <c r="CS123" s="55" t="s">
        <v>244</v>
      </c>
      <c r="CT123" s="55" t="s">
        <v>246</v>
      </c>
      <c r="CU123" s="55" t="s">
        <v>321</v>
      </c>
      <c r="CV123" s="55">
        <v>1500</v>
      </c>
      <c r="CW123" s="55">
        <v>3000</v>
      </c>
      <c r="CX123" s="55" t="s">
        <v>237</v>
      </c>
      <c r="CY123" s="55">
        <v>1</v>
      </c>
      <c r="CZ123" s="55" t="s">
        <v>217</v>
      </c>
      <c r="DA123" s="55" t="s">
        <v>217</v>
      </c>
      <c r="DB123" s="55" t="s">
        <v>257</v>
      </c>
      <c r="DC123" s="55" t="s">
        <v>248</v>
      </c>
      <c r="DD123" s="55" t="s">
        <v>1813</v>
      </c>
      <c r="DE123" s="55" t="s">
        <v>248</v>
      </c>
      <c r="DF123" s="55">
        <v>5</v>
      </c>
      <c r="DG123" s="50">
        <v>0</v>
      </c>
      <c r="DH123" s="50">
        <v>0</v>
      </c>
      <c r="DI123" s="55" t="s">
        <v>249</v>
      </c>
      <c r="DJ123" s="126">
        <v>5</v>
      </c>
      <c r="DK123" s="126">
        <f>+DJ123/AB123*100</f>
        <v>32.154340836012864</v>
      </c>
      <c r="DL123" s="55" t="s">
        <v>332</v>
      </c>
      <c r="DM123" s="55" t="s">
        <v>1088</v>
      </c>
      <c r="DN123" s="126">
        <v>4</v>
      </c>
      <c r="DO123" s="126">
        <v>4</v>
      </c>
      <c r="DP123" s="130">
        <v>100</v>
      </c>
    </row>
    <row r="124" spans="1:120" s="224" customFormat="1" ht="63" customHeight="1">
      <c r="A124" s="342" t="s">
        <v>194</v>
      </c>
      <c r="B124" s="344" t="s">
        <v>186</v>
      </c>
      <c r="C124" s="53" t="s">
        <v>216</v>
      </c>
      <c r="D124" s="266" t="s">
        <v>217</v>
      </c>
      <c r="E124" s="267" t="s">
        <v>218</v>
      </c>
      <c r="F124" s="268">
        <v>117</v>
      </c>
      <c r="G124" s="269">
        <v>38626</v>
      </c>
      <c r="H124" s="112">
        <v>38698</v>
      </c>
      <c r="I124" s="267" t="s">
        <v>840</v>
      </c>
      <c r="J124" s="267"/>
      <c r="K124" s="267"/>
      <c r="L124" s="267"/>
      <c r="M124" s="270" t="s">
        <v>841</v>
      </c>
      <c r="N124" s="106">
        <v>5684</v>
      </c>
      <c r="O124" s="106">
        <v>6669</v>
      </c>
      <c r="P124" s="106">
        <f>SUM(N124:O124)</f>
        <v>12353</v>
      </c>
      <c r="Q124" s="106">
        <v>5238</v>
      </c>
      <c r="R124" s="106">
        <v>5801</v>
      </c>
      <c r="S124" s="106" t="s">
        <v>326</v>
      </c>
      <c r="T124" s="106">
        <f t="shared" ref="T124:T129" si="9">Q124+R124</f>
        <v>11039</v>
      </c>
      <c r="U124" s="107">
        <v>1.64</v>
      </c>
      <c r="V124" s="106">
        <v>360</v>
      </c>
      <c r="W124" s="106">
        <v>1321</v>
      </c>
      <c r="X124" s="106">
        <v>1463</v>
      </c>
      <c r="Y124" s="107">
        <v>68</v>
      </c>
      <c r="Z124" s="107">
        <v>37.08</v>
      </c>
      <c r="AA124" s="107">
        <f>Z124/Y124*100</f>
        <v>54.529411764705884</v>
      </c>
      <c r="AB124" s="107">
        <v>14.28</v>
      </c>
      <c r="AC124" s="107">
        <f>AB124/Y124*100</f>
        <v>21</v>
      </c>
      <c r="AD124" s="107">
        <f>Y124-Z124-AB124</f>
        <v>16.64</v>
      </c>
      <c r="AE124" s="107">
        <f>(Y124/30*1000)/N124</f>
        <v>0.39878020173586676</v>
      </c>
      <c r="AF124" s="108" t="s">
        <v>1669</v>
      </c>
      <c r="AG124" s="107" t="s">
        <v>294</v>
      </c>
      <c r="AH124" s="107" t="s">
        <v>309</v>
      </c>
      <c r="AI124" s="107">
        <v>68</v>
      </c>
      <c r="AJ124" s="107">
        <f>+Y124-DF124</f>
        <v>68</v>
      </c>
      <c r="AK124" s="106">
        <v>1463</v>
      </c>
      <c r="AL124" s="106" t="s">
        <v>227</v>
      </c>
      <c r="AM124" s="106">
        <v>1463</v>
      </c>
      <c r="AN124" s="106">
        <f>N124*AO124/100</f>
        <v>5513.48</v>
      </c>
      <c r="AO124" s="106">
        <v>97</v>
      </c>
      <c r="AP124" s="106">
        <v>5</v>
      </c>
      <c r="AQ124" s="107" t="s">
        <v>225</v>
      </c>
      <c r="AR124" s="107"/>
      <c r="AS124" s="106">
        <v>1463</v>
      </c>
      <c r="AT124" s="107" t="s">
        <v>292</v>
      </c>
      <c r="AU124" s="107" t="s">
        <v>292</v>
      </c>
      <c r="AV124" s="107" t="s">
        <v>292</v>
      </c>
      <c r="AW124" s="107" t="s">
        <v>842</v>
      </c>
      <c r="AX124" s="106">
        <v>1</v>
      </c>
      <c r="AY124" s="107">
        <v>3.8</v>
      </c>
      <c r="AZ124" s="107">
        <v>1.1399999999999999</v>
      </c>
      <c r="BA124" s="271">
        <f>IF(AND(ISNUMBER(AY124),AY124&gt;0),100*AZ124/AY124,"")</f>
        <v>29.999999999999996</v>
      </c>
      <c r="BB124" s="107" t="s">
        <v>228</v>
      </c>
      <c r="BC124" s="107" t="s">
        <v>229</v>
      </c>
      <c r="BD124" s="107" t="s">
        <v>226</v>
      </c>
      <c r="BE124" s="107" t="s">
        <v>230</v>
      </c>
      <c r="BF124" s="107">
        <v>89</v>
      </c>
      <c r="BG124" s="107" t="s">
        <v>231</v>
      </c>
      <c r="BH124" s="107" t="str">
        <f>IF(B124=BG124,"Si","No")</f>
        <v>No</v>
      </c>
      <c r="BI124" s="107" t="s">
        <v>232</v>
      </c>
      <c r="BJ124" s="107" t="s">
        <v>233</v>
      </c>
      <c r="BK124" s="106"/>
      <c r="BL124" s="107" t="s">
        <v>133</v>
      </c>
      <c r="BM124" s="107" t="s">
        <v>234</v>
      </c>
      <c r="BN124" s="107" t="s">
        <v>235</v>
      </c>
      <c r="BO124" s="107" t="str">
        <f t="shared" ref="BO124:BO133" si="10">IF(BN124="rural","Si","No")</f>
        <v>Si</v>
      </c>
      <c r="BP124" s="107" t="s">
        <v>236</v>
      </c>
      <c r="BQ124" s="107" t="s">
        <v>237</v>
      </c>
      <c r="BR124" s="107" t="s">
        <v>237</v>
      </c>
      <c r="BS124" s="107" t="s">
        <v>238</v>
      </c>
      <c r="BT124" s="115" t="s">
        <v>239</v>
      </c>
      <c r="BU124" s="115" t="str">
        <f>+BT124</f>
        <v>03/07/2002
2006</v>
      </c>
      <c r="BV124" s="106">
        <v>2006</v>
      </c>
      <c r="BW124" s="106">
        <v>7</v>
      </c>
      <c r="BX124" s="106"/>
      <c r="BY124" s="106">
        <f t="shared" ref="BY124:BY133" si="11">+BV124</f>
        <v>2006</v>
      </c>
      <c r="BZ124" s="106">
        <f t="shared" ref="BZ124:BZ133" si="12">IF(BY124&gt;=BV124,BY124+BW124,BU124+BW124*365)</f>
        <v>2013</v>
      </c>
      <c r="CA124" s="106">
        <f t="shared" ref="CA124:CA132" si="13">IF(BZ124&gt;2012,BZ124-2012,0)</f>
        <v>1</v>
      </c>
      <c r="CB124" s="106"/>
      <c r="CC124" s="106"/>
      <c r="CD124" s="107"/>
      <c r="CE124" s="107" t="s">
        <v>240</v>
      </c>
      <c r="CF124" s="107" t="s">
        <v>241</v>
      </c>
      <c r="CG124" s="106">
        <v>10000</v>
      </c>
      <c r="CH124" s="106">
        <v>9000</v>
      </c>
      <c r="CI124" s="106">
        <v>5000</v>
      </c>
      <c r="CJ124" s="107" t="s">
        <v>225</v>
      </c>
      <c r="CK124" s="107" t="s">
        <v>242</v>
      </c>
      <c r="CL124" s="107" t="s">
        <v>217</v>
      </c>
      <c r="CM124" s="107" t="s">
        <v>225</v>
      </c>
      <c r="CN124" s="107" t="s">
        <v>456</v>
      </c>
      <c r="CO124" s="107" t="s">
        <v>501</v>
      </c>
      <c r="CP124" s="107" t="s">
        <v>237</v>
      </c>
      <c r="CQ124" s="107" t="s">
        <v>249</v>
      </c>
      <c r="CR124" s="107" t="s">
        <v>217</v>
      </c>
      <c r="CS124" s="107" t="s">
        <v>501</v>
      </c>
      <c r="CT124" s="107" t="s">
        <v>607</v>
      </c>
      <c r="CU124" s="107" t="s">
        <v>321</v>
      </c>
      <c r="CV124" s="106" t="s">
        <v>227</v>
      </c>
      <c r="CW124" s="106">
        <v>5000</v>
      </c>
      <c r="CX124" s="107" t="s">
        <v>237</v>
      </c>
      <c r="CY124" s="107">
        <v>2</v>
      </c>
      <c r="CZ124" s="107" t="s">
        <v>217</v>
      </c>
      <c r="DA124" s="107" t="s">
        <v>217</v>
      </c>
      <c r="DB124" s="107" t="s">
        <v>772</v>
      </c>
      <c r="DC124" s="107"/>
      <c r="DD124" s="107" t="s">
        <v>248</v>
      </c>
      <c r="DE124" s="107"/>
      <c r="DF124" s="107">
        <f>+DG124+DJ124</f>
        <v>0</v>
      </c>
      <c r="DG124" s="107">
        <v>0</v>
      </c>
      <c r="DH124" s="107">
        <f>100*DG124/Z124</f>
        <v>0</v>
      </c>
      <c r="DI124" s="107" t="s">
        <v>249</v>
      </c>
      <c r="DJ124" s="107">
        <v>0</v>
      </c>
      <c r="DK124" s="107">
        <f>IF(AB124&gt;0,100*DJ124/AB124,"")</f>
        <v>0</v>
      </c>
      <c r="DL124" s="107" t="s">
        <v>843</v>
      </c>
      <c r="DM124" s="107" t="s">
        <v>305</v>
      </c>
      <c r="DN124" s="106">
        <v>0</v>
      </c>
      <c r="DO124" s="106">
        <v>10</v>
      </c>
      <c r="DP124" s="106">
        <v>0</v>
      </c>
    </row>
    <row r="125" spans="1:120" ht="55.5" customHeight="1">
      <c r="A125" s="343"/>
      <c r="B125" s="345"/>
      <c r="C125" s="35" t="s">
        <v>260</v>
      </c>
      <c r="D125" s="248" t="s">
        <v>217</v>
      </c>
      <c r="E125" s="250" t="s">
        <v>218</v>
      </c>
      <c r="F125" s="249">
        <v>117</v>
      </c>
      <c r="G125" s="252">
        <v>38626</v>
      </c>
      <c r="H125" s="131">
        <v>38698</v>
      </c>
      <c r="I125" s="250" t="s">
        <v>840</v>
      </c>
      <c r="J125" s="250" t="s">
        <v>1456</v>
      </c>
      <c r="K125" s="250" t="s">
        <v>242</v>
      </c>
      <c r="L125" s="250" t="s">
        <v>242</v>
      </c>
      <c r="M125" s="251" t="s">
        <v>841</v>
      </c>
      <c r="N125" s="126">
        <v>5849</v>
      </c>
      <c r="O125" s="126">
        <v>6813</v>
      </c>
      <c r="P125" s="126">
        <v>12662</v>
      </c>
      <c r="Q125" s="283">
        <v>5283</v>
      </c>
      <c r="R125" s="146">
        <v>5081</v>
      </c>
      <c r="S125" s="126" t="s">
        <v>326</v>
      </c>
      <c r="T125" s="126">
        <v>11039</v>
      </c>
      <c r="U125" s="127">
        <v>1.64</v>
      </c>
      <c r="V125" s="126">
        <v>360</v>
      </c>
      <c r="W125" s="126">
        <v>1321</v>
      </c>
      <c r="X125" s="126">
        <v>1463</v>
      </c>
      <c r="Y125" s="127">
        <v>78.61</v>
      </c>
      <c r="Z125" s="127">
        <v>40.11</v>
      </c>
      <c r="AA125" s="127">
        <v>51.03</v>
      </c>
      <c r="AB125" s="127">
        <v>17.02</v>
      </c>
      <c r="AC125" s="127">
        <v>21.66</v>
      </c>
      <c r="AD125" s="127">
        <v>21.4</v>
      </c>
      <c r="AE125" s="127">
        <v>0.45</v>
      </c>
      <c r="AF125" s="127" t="s">
        <v>1471</v>
      </c>
      <c r="AG125" s="127" t="s">
        <v>1471</v>
      </c>
      <c r="AH125" s="127" t="s">
        <v>309</v>
      </c>
      <c r="AI125" s="127">
        <v>78.61</v>
      </c>
      <c r="AJ125" s="127">
        <v>78.61</v>
      </c>
      <c r="AK125" s="126">
        <v>1463</v>
      </c>
      <c r="AL125" s="126" t="s">
        <v>227</v>
      </c>
      <c r="AM125" s="126">
        <f>+AK125</f>
        <v>1463</v>
      </c>
      <c r="AN125" s="126">
        <f>+Q125</f>
        <v>5283</v>
      </c>
      <c r="AO125" s="126">
        <v>100</v>
      </c>
      <c r="AP125" s="126">
        <v>5</v>
      </c>
      <c r="AQ125" s="127" t="s">
        <v>225</v>
      </c>
      <c r="AR125" s="127" t="s">
        <v>1289</v>
      </c>
      <c r="AS125" s="126">
        <v>1608</v>
      </c>
      <c r="AT125" s="127" t="s">
        <v>292</v>
      </c>
      <c r="AU125" s="127" t="s">
        <v>292</v>
      </c>
      <c r="AV125" s="127" t="s">
        <v>292</v>
      </c>
      <c r="AW125" s="127" t="s">
        <v>225</v>
      </c>
      <c r="AX125" s="126">
        <v>1</v>
      </c>
      <c r="AY125" s="127">
        <v>3.8</v>
      </c>
      <c r="AZ125" s="127">
        <v>1.1399999999999999</v>
      </c>
      <c r="BA125" s="284">
        <v>30</v>
      </c>
      <c r="BB125" s="127" t="s">
        <v>228</v>
      </c>
      <c r="BC125" s="127" t="s">
        <v>229</v>
      </c>
      <c r="BD125" s="127" t="s">
        <v>226</v>
      </c>
      <c r="BE125" s="127" t="s">
        <v>230</v>
      </c>
      <c r="BF125" s="127">
        <v>89</v>
      </c>
      <c r="BG125" s="127" t="s">
        <v>231</v>
      </c>
      <c r="BH125" s="127" t="str">
        <f>IF(B125=BG125,"Si","No")</f>
        <v>No</v>
      </c>
      <c r="BI125" s="127" t="s">
        <v>232</v>
      </c>
      <c r="BJ125" s="127" t="s">
        <v>233</v>
      </c>
      <c r="BK125" s="126"/>
      <c r="BL125" s="127" t="s">
        <v>133</v>
      </c>
      <c r="BM125" s="127" t="s">
        <v>234</v>
      </c>
      <c r="BN125" s="127" t="s">
        <v>235</v>
      </c>
      <c r="BO125" s="127" t="str">
        <f t="shared" si="10"/>
        <v>Si</v>
      </c>
      <c r="BP125" s="127" t="s">
        <v>236</v>
      </c>
      <c r="BQ125" s="127" t="s">
        <v>237</v>
      </c>
      <c r="BR125" s="127" t="s">
        <v>237</v>
      </c>
      <c r="BS125" s="127" t="s">
        <v>238</v>
      </c>
      <c r="BT125" s="86" t="s">
        <v>239</v>
      </c>
      <c r="BU125" s="86" t="str">
        <f>+BT125</f>
        <v>03/07/2002
2006</v>
      </c>
      <c r="BV125" s="126">
        <v>2006</v>
      </c>
      <c r="BW125" s="126">
        <v>7</v>
      </c>
      <c r="BX125" s="126"/>
      <c r="BY125" s="126">
        <f t="shared" si="11"/>
        <v>2006</v>
      </c>
      <c r="BZ125" s="126">
        <f t="shared" si="12"/>
        <v>2013</v>
      </c>
      <c r="CA125" s="126">
        <f t="shared" si="13"/>
        <v>1</v>
      </c>
      <c r="CB125" s="126">
        <v>0</v>
      </c>
      <c r="CC125" s="126"/>
      <c r="CD125" s="127"/>
      <c r="CE125" s="127" t="s">
        <v>240</v>
      </c>
      <c r="CF125" s="127" t="s">
        <v>241</v>
      </c>
      <c r="CG125" s="126">
        <v>10000</v>
      </c>
      <c r="CH125" s="126">
        <v>9000</v>
      </c>
      <c r="CI125" s="126">
        <v>5000</v>
      </c>
      <c r="CJ125" s="127" t="s">
        <v>225</v>
      </c>
      <c r="CK125" s="127" t="s">
        <v>242</v>
      </c>
      <c r="CL125" s="127" t="s">
        <v>217</v>
      </c>
      <c r="CM125" s="127" t="s">
        <v>225</v>
      </c>
      <c r="CN125" s="127" t="s">
        <v>456</v>
      </c>
      <c r="CO125" s="127" t="s">
        <v>501</v>
      </c>
      <c r="CP125" s="127" t="s">
        <v>237</v>
      </c>
      <c r="CQ125" s="127" t="s">
        <v>249</v>
      </c>
      <c r="CR125" s="127" t="s">
        <v>217</v>
      </c>
      <c r="CS125" s="127" t="s">
        <v>501</v>
      </c>
      <c r="CT125" s="127" t="s">
        <v>607</v>
      </c>
      <c r="CU125" s="127" t="s">
        <v>321</v>
      </c>
      <c r="CV125" s="126" t="s">
        <v>227</v>
      </c>
      <c r="CW125" s="126">
        <v>5000</v>
      </c>
      <c r="CX125" s="127" t="s">
        <v>237</v>
      </c>
      <c r="CY125" s="127">
        <v>2</v>
      </c>
      <c r="CZ125" s="127" t="s">
        <v>217</v>
      </c>
      <c r="DA125" s="127" t="s">
        <v>217</v>
      </c>
      <c r="DB125" s="127" t="s">
        <v>248</v>
      </c>
      <c r="DC125" s="127" t="s">
        <v>248</v>
      </c>
      <c r="DD125" s="127" t="s">
        <v>248</v>
      </c>
      <c r="DE125" s="127" t="s">
        <v>248</v>
      </c>
      <c r="DF125" s="127">
        <v>0</v>
      </c>
      <c r="DG125" s="127">
        <v>0</v>
      </c>
      <c r="DH125" s="127">
        <v>0</v>
      </c>
      <c r="DI125" s="55" t="s">
        <v>249</v>
      </c>
      <c r="DJ125" s="127">
        <v>0</v>
      </c>
      <c r="DK125" s="127">
        <v>0</v>
      </c>
      <c r="DL125" s="127">
        <v>0</v>
      </c>
      <c r="DM125" s="127" t="s">
        <v>1793</v>
      </c>
      <c r="DN125" s="126">
        <v>0</v>
      </c>
      <c r="DO125" s="126">
        <v>0</v>
      </c>
      <c r="DP125" s="126">
        <v>0</v>
      </c>
    </row>
    <row r="126" spans="1:120" s="224" customFormat="1" ht="63.75">
      <c r="A126" s="342" t="s">
        <v>195</v>
      </c>
      <c r="B126" s="344" t="s">
        <v>186</v>
      </c>
      <c r="C126" s="53" t="s">
        <v>216</v>
      </c>
      <c r="D126" s="266" t="s">
        <v>217</v>
      </c>
      <c r="E126" s="267" t="s">
        <v>276</v>
      </c>
      <c r="F126" s="268">
        <v>71</v>
      </c>
      <c r="G126" s="269">
        <v>38628</v>
      </c>
      <c r="H126" s="112">
        <v>38688</v>
      </c>
      <c r="I126" s="267" t="s">
        <v>844</v>
      </c>
      <c r="J126" s="267"/>
      <c r="K126" s="267"/>
      <c r="L126" s="267"/>
      <c r="M126" s="270" t="s">
        <v>845</v>
      </c>
      <c r="N126" s="106">
        <v>2053</v>
      </c>
      <c r="O126" s="106">
        <v>4228</v>
      </c>
      <c r="P126" s="106">
        <f>SUM(N126:O126)</f>
        <v>6281</v>
      </c>
      <c r="Q126" s="106">
        <v>1755</v>
      </c>
      <c r="R126" s="106">
        <v>5416</v>
      </c>
      <c r="S126" s="106" t="s">
        <v>279</v>
      </c>
      <c r="T126" s="106">
        <f t="shared" si="9"/>
        <v>7171</v>
      </c>
      <c r="U126" s="107">
        <v>0.6</v>
      </c>
      <c r="V126" s="106">
        <v>87</v>
      </c>
      <c r="W126" s="106">
        <v>491</v>
      </c>
      <c r="X126" s="106">
        <v>533</v>
      </c>
      <c r="Y126" s="107">
        <v>36.49</v>
      </c>
      <c r="Z126" s="107">
        <v>20.14</v>
      </c>
      <c r="AA126" s="107">
        <f>Z126/Y126*100</f>
        <v>55.193203617429432</v>
      </c>
      <c r="AB126" s="107">
        <v>9.92</v>
      </c>
      <c r="AC126" s="107">
        <f>AB126/Y126*100</f>
        <v>27.185530282269116</v>
      </c>
      <c r="AD126" s="107">
        <f>Y126-Z126-AB126</f>
        <v>6.4300000000000015</v>
      </c>
      <c r="AE126" s="107">
        <f>(Y126/30*1000)/N126</f>
        <v>0.59246630946582246</v>
      </c>
      <c r="AF126" s="107" t="s">
        <v>307</v>
      </c>
      <c r="AG126" s="107" t="s">
        <v>294</v>
      </c>
      <c r="AH126" s="107" t="s">
        <v>309</v>
      </c>
      <c r="AI126" s="107">
        <v>31.76</v>
      </c>
      <c r="AJ126" s="107">
        <f>+Y126-DF126</f>
        <v>36.49</v>
      </c>
      <c r="AK126" s="106">
        <v>467</v>
      </c>
      <c r="AL126" s="106">
        <v>0</v>
      </c>
      <c r="AM126" s="106">
        <v>467</v>
      </c>
      <c r="AN126" s="106">
        <f>N126*AO126/100</f>
        <v>1798.7823639774858</v>
      </c>
      <c r="AO126" s="106">
        <v>87.617260787992493</v>
      </c>
      <c r="AP126" s="106">
        <v>5</v>
      </c>
      <c r="AQ126" s="107" t="s">
        <v>225</v>
      </c>
      <c r="AR126" s="107"/>
      <c r="AS126" s="106">
        <v>467</v>
      </c>
      <c r="AT126" s="107" t="s">
        <v>292</v>
      </c>
      <c r="AU126" s="107" t="s">
        <v>226</v>
      </c>
      <c r="AV126" s="107" t="s">
        <v>292</v>
      </c>
      <c r="AW126" s="107" t="s">
        <v>292</v>
      </c>
      <c r="AX126" s="106">
        <v>4</v>
      </c>
      <c r="AY126" s="107">
        <v>4.7</v>
      </c>
      <c r="AZ126" s="107">
        <v>4.7</v>
      </c>
      <c r="BA126" s="271">
        <f>IF(AND(ISNUMBER(AY126),AY126&gt;0),100*AZ126/AY126,"")</f>
        <v>100</v>
      </c>
      <c r="BB126" s="107" t="s">
        <v>228</v>
      </c>
      <c r="BC126" s="107" t="s">
        <v>846</v>
      </c>
      <c r="BD126" s="107" t="s">
        <v>217</v>
      </c>
      <c r="BE126" s="107" t="s">
        <v>847</v>
      </c>
      <c r="BF126" s="107"/>
      <c r="BG126" s="107" t="s">
        <v>195</v>
      </c>
      <c r="BH126" s="107" t="str">
        <f>IF(B126=BG126,"Si","No")</f>
        <v>No</v>
      </c>
      <c r="BI126" s="107">
        <v>869434</v>
      </c>
      <c r="BJ126" s="107">
        <v>1246085</v>
      </c>
      <c r="BK126" s="106">
        <v>1900</v>
      </c>
      <c r="BL126" s="107" t="s">
        <v>10</v>
      </c>
      <c r="BM126" s="107" t="s">
        <v>234</v>
      </c>
      <c r="BN126" s="107" t="s">
        <v>235</v>
      </c>
      <c r="BO126" s="107" t="str">
        <f t="shared" si="10"/>
        <v>Si</v>
      </c>
      <c r="BP126" s="107" t="s">
        <v>848</v>
      </c>
      <c r="BQ126" s="107" t="s">
        <v>237</v>
      </c>
      <c r="BR126" s="107" t="s">
        <v>225</v>
      </c>
      <c r="BS126" s="107" t="s">
        <v>849</v>
      </c>
      <c r="BT126" s="112">
        <v>39666</v>
      </c>
      <c r="BU126" s="112">
        <v>39666</v>
      </c>
      <c r="BV126" s="106">
        <f t="shared" ref="BV126:BV133" si="14">YEAR(BU126)</f>
        <v>2008</v>
      </c>
      <c r="BW126" s="106">
        <v>7</v>
      </c>
      <c r="BX126" s="106"/>
      <c r="BY126" s="106">
        <f t="shared" si="11"/>
        <v>2008</v>
      </c>
      <c r="BZ126" s="106">
        <f t="shared" si="12"/>
        <v>2015</v>
      </c>
      <c r="CA126" s="106">
        <f t="shared" si="13"/>
        <v>3</v>
      </c>
      <c r="CB126" s="106"/>
      <c r="CC126" s="106"/>
      <c r="CD126" s="107"/>
      <c r="CE126" s="107"/>
      <c r="CF126" s="107" t="s">
        <v>241</v>
      </c>
      <c r="CG126" s="106">
        <v>4650</v>
      </c>
      <c r="CH126" s="106">
        <v>560</v>
      </c>
      <c r="CI126" s="106">
        <v>560</v>
      </c>
      <c r="CJ126" s="107" t="s">
        <v>225</v>
      </c>
      <c r="CK126" s="107" t="s">
        <v>242</v>
      </c>
      <c r="CL126" s="107" t="s">
        <v>217</v>
      </c>
      <c r="CM126" s="107" t="s">
        <v>217</v>
      </c>
      <c r="CN126" s="107" t="s">
        <v>387</v>
      </c>
      <c r="CO126" s="107" t="s">
        <v>244</v>
      </c>
      <c r="CP126" s="107" t="s">
        <v>237</v>
      </c>
      <c r="CQ126" s="107" t="s">
        <v>320</v>
      </c>
      <c r="CR126" s="107" t="s">
        <v>217</v>
      </c>
      <c r="CS126" s="107" t="s">
        <v>244</v>
      </c>
      <c r="CT126" s="107" t="s">
        <v>246</v>
      </c>
      <c r="CU126" s="107" t="s">
        <v>321</v>
      </c>
      <c r="CV126" s="106"/>
      <c r="CW126" s="106"/>
      <c r="CX126" s="107"/>
      <c r="CY126" s="107"/>
      <c r="CZ126" s="107"/>
      <c r="DA126" s="107"/>
      <c r="DB126" s="107" t="s">
        <v>850</v>
      </c>
      <c r="DC126" s="107"/>
      <c r="DD126" s="107"/>
      <c r="DE126" s="107"/>
      <c r="DF126" s="107">
        <f>+DG126+DJ126</f>
        <v>0</v>
      </c>
      <c r="DG126" s="107">
        <v>0</v>
      </c>
      <c r="DH126" s="107">
        <f>100*DG126/Z126</f>
        <v>0</v>
      </c>
      <c r="DI126" s="107" t="s">
        <v>249</v>
      </c>
      <c r="DJ126" s="107">
        <v>0</v>
      </c>
      <c r="DK126" s="107">
        <f>IF(AB126&gt;0,100*DJ126/AB126,"")</f>
        <v>0</v>
      </c>
      <c r="DL126" s="285"/>
      <c r="DM126" s="107" t="s">
        <v>305</v>
      </c>
      <c r="DN126" s="106">
        <v>0</v>
      </c>
      <c r="DO126" s="106">
        <v>0</v>
      </c>
      <c r="DP126" s="106">
        <v>0</v>
      </c>
    </row>
    <row r="127" spans="1:120" ht="89.25">
      <c r="A127" s="343"/>
      <c r="B127" s="345"/>
      <c r="C127" s="35" t="s">
        <v>260</v>
      </c>
      <c r="D127" s="248" t="s">
        <v>217</v>
      </c>
      <c r="E127" s="250" t="s">
        <v>276</v>
      </c>
      <c r="F127" s="249">
        <v>71</v>
      </c>
      <c r="G127" s="252">
        <v>38628</v>
      </c>
      <c r="H127" s="131">
        <v>38688</v>
      </c>
      <c r="I127" s="250" t="s">
        <v>844</v>
      </c>
      <c r="J127" s="250" t="s">
        <v>1457</v>
      </c>
      <c r="K127" s="250" t="s">
        <v>242</v>
      </c>
      <c r="L127" s="250" t="s">
        <v>242</v>
      </c>
      <c r="M127" s="251" t="s">
        <v>1794</v>
      </c>
      <c r="N127" s="126">
        <v>2088</v>
      </c>
      <c r="O127" s="126">
        <v>4206</v>
      </c>
      <c r="P127" s="126">
        <v>6294</v>
      </c>
      <c r="Q127" s="126">
        <v>2230</v>
      </c>
      <c r="R127" s="146">
        <v>4142</v>
      </c>
      <c r="S127" s="126" t="s">
        <v>10</v>
      </c>
      <c r="T127" s="126">
        <v>6372</v>
      </c>
      <c r="U127" s="127" t="s">
        <v>1152</v>
      </c>
      <c r="V127" s="126">
        <v>87</v>
      </c>
      <c r="W127" s="126">
        <v>644</v>
      </c>
      <c r="X127" s="126">
        <v>720</v>
      </c>
      <c r="Y127" s="127">
        <v>37.799999999999997</v>
      </c>
      <c r="Z127" s="127">
        <v>20.86</v>
      </c>
      <c r="AA127" s="127">
        <v>55.2</v>
      </c>
      <c r="AB127" s="127">
        <v>10.28</v>
      </c>
      <c r="AC127" s="127">
        <v>27.2</v>
      </c>
      <c r="AD127" s="127">
        <v>6.66</v>
      </c>
      <c r="AE127" s="127">
        <v>0.56000000000000005</v>
      </c>
      <c r="AF127" s="127" t="s">
        <v>1506</v>
      </c>
      <c r="AG127" s="127" t="s">
        <v>1458</v>
      </c>
      <c r="AH127" s="127" t="s">
        <v>309</v>
      </c>
      <c r="AI127" s="127">
        <v>37.799999999999997</v>
      </c>
      <c r="AJ127" s="127">
        <v>36.6</v>
      </c>
      <c r="AK127" s="126">
        <v>720</v>
      </c>
      <c r="AL127" s="126">
        <v>0</v>
      </c>
      <c r="AM127" s="126" t="s">
        <v>1459</v>
      </c>
      <c r="AN127" s="126">
        <v>2230</v>
      </c>
      <c r="AO127" s="126">
        <v>95</v>
      </c>
      <c r="AP127" s="126">
        <v>4</v>
      </c>
      <c r="AQ127" s="127" t="s">
        <v>225</v>
      </c>
      <c r="AR127" s="127" t="s">
        <v>1460</v>
      </c>
      <c r="AS127" s="126">
        <v>720</v>
      </c>
      <c r="AT127" s="127" t="s">
        <v>226</v>
      </c>
      <c r="AU127" s="127" t="s">
        <v>226</v>
      </c>
      <c r="AV127" s="127" t="s">
        <v>226</v>
      </c>
      <c r="AW127" s="127" t="s">
        <v>1461</v>
      </c>
      <c r="AX127" s="126">
        <v>2</v>
      </c>
      <c r="AY127" s="127">
        <v>4</v>
      </c>
      <c r="AZ127" s="127">
        <v>4</v>
      </c>
      <c r="BA127" s="284">
        <v>100</v>
      </c>
      <c r="BB127" s="127" t="s">
        <v>228</v>
      </c>
      <c r="BC127" s="127" t="s">
        <v>846</v>
      </c>
      <c r="BD127" s="127" t="s">
        <v>217</v>
      </c>
      <c r="BE127" s="127" t="s">
        <v>847</v>
      </c>
      <c r="BF127" s="127">
        <v>3</v>
      </c>
      <c r="BG127" s="127" t="s">
        <v>195</v>
      </c>
      <c r="BH127" s="127" t="s">
        <v>217</v>
      </c>
      <c r="BI127" s="127">
        <v>869434</v>
      </c>
      <c r="BJ127" s="127">
        <v>1246085</v>
      </c>
      <c r="BK127" s="126">
        <v>1900</v>
      </c>
      <c r="BL127" s="127" t="s">
        <v>10</v>
      </c>
      <c r="BM127" s="127" t="s">
        <v>234</v>
      </c>
      <c r="BN127" s="127" t="s">
        <v>235</v>
      </c>
      <c r="BO127" s="127" t="str">
        <f t="shared" si="10"/>
        <v>Si</v>
      </c>
      <c r="BP127" s="127" t="s">
        <v>848</v>
      </c>
      <c r="BQ127" s="127" t="s">
        <v>237</v>
      </c>
      <c r="BR127" s="127" t="s">
        <v>225</v>
      </c>
      <c r="BS127" s="127" t="s">
        <v>849</v>
      </c>
      <c r="BT127" s="131">
        <v>39666</v>
      </c>
      <c r="BU127" s="131">
        <v>39666</v>
      </c>
      <c r="BV127" s="126">
        <f t="shared" si="14"/>
        <v>2008</v>
      </c>
      <c r="BW127" s="126">
        <v>7</v>
      </c>
      <c r="BX127" s="126"/>
      <c r="BY127" s="126">
        <f t="shared" si="11"/>
        <v>2008</v>
      </c>
      <c r="BZ127" s="126">
        <f t="shared" si="12"/>
        <v>2015</v>
      </c>
      <c r="CA127" s="126">
        <f t="shared" si="13"/>
        <v>3</v>
      </c>
      <c r="CB127" s="126">
        <v>1</v>
      </c>
      <c r="CC127" s="126">
        <v>1</v>
      </c>
      <c r="CD127" s="127"/>
      <c r="CE127" s="127"/>
      <c r="CF127" s="127" t="s">
        <v>241</v>
      </c>
      <c r="CG127" s="126">
        <v>4650</v>
      </c>
      <c r="CH127" s="126">
        <v>560</v>
      </c>
      <c r="CI127" s="126">
        <v>560</v>
      </c>
      <c r="CJ127" s="127" t="s">
        <v>225</v>
      </c>
      <c r="CK127" s="127" t="s">
        <v>242</v>
      </c>
      <c r="CL127" s="127" t="s">
        <v>217</v>
      </c>
      <c r="CM127" s="127" t="s">
        <v>217</v>
      </c>
      <c r="CN127" s="286" t="s">
        <v>1462</v>
      </c>
      <c r="CO127" s="127" t="s">
        <v>1463</v>
      </c>
      <c r="CP127" s="127" t="s">
        <v>225</v>
      </c>
      <c r="CQ127" s="127" t="s">
        <v>249</v>
      </c>
      <c r="CR127" s="286" t="s">
        <v>1464</v>
      </c>
      <c r="CS127" s="286" t="s">
        <v>1465</v>
      </c>
      <c r="CT127" s="286" t="s">
        <v>1466</v>
      </c>
      <c r="CU127" s="127" t="s">
        <v>321</v>
      </c>
      <c r="CV127" s="283" t="s">
        <v>1467</v>
      </c>
      <c r="CW127" s="283">
        <v>2000</v>
      </c>
      <c r="CX127" s="127" t="s">
        <v>225</v>
      </c>
      <c r="CY127" s="127" t="s">
        <v>242</v>
      </c>
      <c r="CZ127" s="127" t="s">
        <v>242</v>
      </c>
      <c r="DA127" s="127" t="s">
        <v>242</v>
      </c>
      <c r="DB127" s="127" t="s">
        <v>1468</v>
      </c>
      <c r="DC127" s="127" t="s">
        <v>248</v>
      </c>
      <c r="DD127" s="127" t="s">
        <v>1469</v>
      </c>
      <c r="DE127" s="127" t="s">
        <v>248</v>
      </c>
      <c r="DF127" s="127">
        <v>1.2</v>
      </c>
      <c r="DG127" s="127">
        <v>0</v>
      </c>
      <c r="DH127" s="127">
        <v>0</v>
      </c>
      <c r="DI127" s="127" t="s">
        <v>249</v>
      </c>
      <c r="DJ127" s="127">
        <v>1.2</v>
      </c>
      <c r="DK127" s="127">
        <f>+DJ127/AB127*100</f>
        <v>11.673151750972762</v>
      </c>
      <c r="DL127" s="127" t="s">
        <v>202</v>
      </c>
      <c r="DM127" s="127" t="s">
        <v>1470</v>
      </c>
      <c r="DN127" s="126">
        <v>0</v>
      </c>
      <c r="DO127" s="126">
        <v>2</v>
      </c>
      <c r="DP127" s="126">
        <v>0</v>
      </c>
    </row>
    <row r="128" spans="1:120" s="224" customFormat="1" ht="51">
      <c r="A128" s="342" t="s">
        <v>196</v>
      </c>
      <c r="B128" s="344" t="s">
        <v>186</v>
      </c>
      <c r="C128" s="53" t="s">
        <v>216</v>
      </c>
      <c r="D128" s="266" t="s">
        <v>217</v>
      </c>
      <c r="E128" s="267" t="s">
        <v>276</v>
      </c>
      <c r="F128" s="268">
        <v>170</v>
      </c>
      <c r="G128" s="269">
        <v>38626</v>
      </c>
      <c r="H128" s="112">
        <v>38680</v>
      </c>
      <c r="I128" s="267" t="s">
        <v>851</v>
      </c>
      <c r="J128" s="267"/>
      <c r="K128" s="267"/>
      <c r="L128" s="267"/>
      <c r="M128" s="270" t="s">
        <v>852</v>
      </c>
      <c r="N128" s="106">
        <v>5882</v>
      </c>
      <c r="O128" s="106">
        <v>16266</v>
      </c>
      <c r="P128" s="106">
        <f>SUM(N128:O128)</f>
        <v>22148</v>
      </c>
      <c r="Q128" s="106">
        <v>10964</v>
      </c>
      <c r="R128" s="106">
        <v>35768</v>
      </c>
      <c r="S128" s="106" t="s">
        <v>279</v>
      </c>
      <c r="T128" s="106">
        <f t="shared" si="9"/>
        <v>46732</v>
      </c>
      <c r="U128" s="107">
        <v>1.47</v>
      </c>
      <c r="V128" s="106">
        <v>2347</v>
      </c>
      <c r="W128" s="106">
        <v>1406</v>
      </c>
      <c r="X128" s="106">
        <v>1616</v>
      </c>
      <c r="Y128" s="107">
        <v>72.48</v>
      </c>
      <c r="Z128" s="107">
        <v>32.200000000000003</v>
      </c>
      <c r="AA128" s="107">
        <f>Z128/Y128*100</f>
        <v>44.426048565121413</v>
      </c>
      <c r="AB128" s="107">
        <v>18.5</v>
      </c>
      <c r="AC128" s="107">
        <f>AB128/Y128*100</f>
        <v>25.524282560706403</v>
      </c>
      <c r="AD128" s="107">
        <f>Y128-Z128-AB128</f>
        <v>21.78</v>
      </c>
      <c r="AE128" s="107">
        <f>(Y128/30*1000)/N128</f>
        <v>0.41074464467868071</v>
      </c>
      <c r="AF128" s="107" t="s">
        <v>307</v>
      </c>
      <c r="AG128" s="107" t="s">
        <v>294</v>
      </c>
      <c r="AH128" s="107" t="s">
        <v>224</v>
      </c>
      <c r="AI128" s="107">
        <v>60.46</v>
      </c>
      <c r="AJ128" s="107">
        <f>+Y128-DF128</f>
        <v>72.48</v>
      </c>
      <c r="AK128" s="106">
        <v>1616</v>
      </c>
      <c r="AL128" s="106" t="s">
        <v>227</v>
      </c>
      <c r="AM128" s="106">
        <v>1742</v>
      </c>
      <c r="AN128" s="106">
        <f>N128*AO128/100</f>
        <v>5882</v>
      </c>
      <c r="AO128" s="106">
        <v>100</v>
      </c>
      <c r="AP128" s="106">
        <v>3</v>
      </c>
      <c r="AQ128" s="107" t="s">
        <v>225</v>
      </c>
      <c r="AR128" s="107"/>
      <c r="AS128" s="106">
        <v>1668</v>
      </c>
      <c r="AT128" s="107" t="s">
        <v>292</v>
      </c>
      <c r="AU128" s="107" t="s">
        <v>292</v>
      </c>
      <c r="AV128" s="107" t="s">
        <v>292</v>
      </c>
      <c r="AW128" s="107" t="s">
        <v>853</v>
      </c>
      <c r="AX128" s="106">
        <v>3</v>
      </c>
      <c r="AY128" s="107">
        <v>8</v>
      </c>
      <c r="AZ128" s="107">
        <v>6.4</v>
      </c>
      <c r="BA128" s="271">
        <f>IF(AND(ISNUMBER(AY128),AY128&gt;0),100*AZ128/AY128,"")</f>
        <v>80</v>
      </c>
      <c r="BB128" s="107" t="s">
        <v>228</v>
      </c>
      <c r="BC128" s="107" t="s">
        <v>854</v>
      </c>
      <c r="BD128" s="107" t="s">
        <v>226</v>
      </c>
      <c r="BE128" s="107" t="s">
        <v>855</v>
      </c>
      <c r="BF128" s="107">
        <v>5</v>
      </c>
      <c r="BG128" s="107" t="s">
        <v>196</v>
      </c>
      <c r="BH128" s="107" t="str">
        <f t="shared" ref="BH128:BH133" si="15">IF(B128=BG128,"Si","No")</f>
        <v>No</v>
      </c>
      <c r="BI128" s="107" t="s">
        <v>856</v>
      </c>
      <c r="BJ128" s="107" t="s">
        <v>857</v>
      </c>
      <c r="BK128" s="106">
        <v>1800</v>
      </c>
      <c r="BL128" s="107" t="s">
        <v>10</v>
      </c>
      <c r="BM128" s="107" t="s">
        <v>234</v>
      </c>
      <c r="BN128" s="107" t="s">
        <v>249</v>
      </c>
      <c r="BO128" s="107" t="str">
        <f t="shared" si="10"/>
        <v>No</v>
      </c>
      <c r="BP128" s="107" t="s">
        <v>858</v>
      </c>
      <c r="BQ128" s="107" t="s">
        <v>237</v>
      </c>
      <c r="BR128" s="107" t="s">
        <v>237</v>
      </c>
      <c r="BS128" s="107" t="s">
        <v>859</v>
      </c>
      <c r="BT128" s="112">
        <v>38345</v>
      </c>
      <c r="BU128" s="112">
        <v>38345</v>
      </c>
      <c r="BV128" s="106">
        <f t="shared" si="14"/>
        <v>2004</v>
      </c>
      <c r="BW128" s="106">
        <v>17</v>
      </c>
      <c r="BX128" s="106"/>
      <c r="BY128" s="106">
        <f t="shared" si="11"/>
        <v>2004</v>
      </c>
      <c r="BZ128" s="106">
        <f t="shared" si="12"/>
        <v>2021</v>
      </c>
      <c r="CA128" s="106">
        <f t="shared" si="13"/>
        <v>9</v>
      </c>
      <c r="CB128" s="106"/>
      <c r="CC128" s="106"/>
      <c r="CD128" s="107"/>
      <c r="CE128" s="285"/>
      <c r="CF128" s="107" t="s">
        <v>302</v>
      </c>
      <c r="CG128" s="106">
        <v>10000</v>
      </c>
      <c r="CH128" s="106">
        <v>10000</v>
      </c>
      <c r="CI128" s="106">
        <v>10000</v>
      </c>
      <c r="CJ128" s="107" t="s">
        <v>225</v>
      </c>
      <c r="CK128" s="107" t="s">
        <v>242</v>
      </c>
      <c r="CL128" s="107" t="s">
        <v>217</v>
      </c>
      <c r="CM128" s="107" t="s">
        <v>217</v>
      </c>
      <c r="CN128" s="107" t="s">
        <v>816</v>
      </c>
      <c r="CO128" s="107" t="s">
        <v>244</v>
      </c>
      <c r="CP128" s="107" t="s">
        <v>225</v>
      </c>
      <c r="CQ128" s="107" t="s">
        <v>249</v>
      </c>
      <c r="CR128" s="107" t="s">
        <v>217</v>
      </c>
      <c r="CS128" s="107" t="s">
        <v>244</v>
      </c>
      <c r="CT128" s="107" t="s">
        <v>696</v>
      </c>
      <c r="CU128" s="107" t="s">
        <v>248</v>
      </c>
      <c r="CV128" s="106">
        <v>10</v>
      </c>
      <c r="CW128" s="106">
        <v>4000</v>
      </c>
      <c r="CX128" s="107" t="s">
        <v>237</v>
      </c>
      <c r="CY128" s="107">
        <v>1</v>
      </c>
      <c r="CZ128" s="107"/>
      <c r="DA128" s="107" t="s">
        <v>217</v>
      </c>
      <c r="DB128" s="107" t="s">
        <v>772</v>
      </c>
      <c r="DC128" s="107"/>
      <c r="DD128" s="107" t="s">
        <v>446</v>
      </c>
      <c r="DE128" s="107"/>
      <c r="DF128" s="107">
        <f>+DG128+DJ128</f>
        <v>0</v>
      </c>
      <c r="DG128" s="107">
        <v>0</v>
      </c>
      <c r="DH128" s="107">
        <f>100*DG128/Z128</f>
        <v>0</v>
      </c>
      <c r="DI128" s="107" t="s">
        <v>289</v>
      </c>
      <c r="DJ128" s="107">
        <v>0</v>
      </c>
      <c r="DK128" s="107">
        <f>IF(AB128&gt;0,100*DJ128/AB128,"")</f>
        <v>0</v>
      </c>
      <c r="DL128" s="107" t="s">
        <v>258</v>
      </c>
      <c r="DM128" s="107" t="s">
        <v>305</v>
      </c>
      <c r="DN128" s="106">
        <v>0</v>
      </c>
      <c r="DO128" s="106">
        <v>2</v>
      </c>
      <c r="DP128" s="106">
        <v>0</v>
      </c>
    </row>
    <row r="129" spans="1:120" ht="63.75">
      <c r="A129" s="343"/>
      <c r="B129" s="345"/>
      <c r="C129" s="35" t="s">
        <v>260</v>
      </c>
      <c r="D129" s="248" t="s">
        <v>217</v>
      </c>
      <c r="E129" s="250" t="s">
        <v>276</v>
      </c>
      <c r="F129" s="249">
        <v>170</v>
      </c>
      <c r="G129" s="252">
        <v>38626</v>
      </c>
      <c r="H129" s="131">
        <v>38680</v>
      </c>
      <c r="I129" s="250" t="s">
        <v>851</v>
      </c>
      <c r="J129" s="250" t="s">
        <v>1731</v>
      </c>
      <c r="K129" s="250" t="s">
        <v>242</v>
      </c>
      <c r="L129" s="250" t="s">
        <v>242</v>
      </c>
      <c r="M129" s="251" t="s">
        <v>852</v>
      </c>
      <c r="N129" s="126">
        <v>5849</v>
      </c>
      <c r="O129" s="126">
        <v>15523</v>
      </c>
      <c r="P129" s="126">
        <v>21372</v>
      </c>
      <c r="Q129" s="126">
        <v>10964</v>
      </c>
      <c r="R129" s="146">
        <v>35768</v>
      </c>
      <c r="S129" s="126" t="s">
        <v>279</v>
      </c>
      <c r="T129" s="126">
        <f t="shared" si="9"/>
        <v>46732</v>
      </c>
      <c r="U129" s="127">
        <v>16</v>
      </c>
      <c r="V129" s="126">
        <v>2347</v>
      </c>
      <c r="W129" s="126" t="s">
        <v>227</v>
      </c>
      <c r="X129" s="126" t="s">
        <v>227</v>
      </c>
      <c r="Y129" s="127">
        <v>144</v>
      </c>
      <c r="Z129" s="127">
        <v>85</v>
      </c>
      <c r="AA129" s="127">
        <v>59.02</v>
      </c>
      <c r="AB129" s="127">
        <v>17.5</v>
      </c>
      <c r="AC129" s="127">
        <v>12.15</v>
      </c>
      <c r="AD129" s="127">
        <v>41.5</v>
      </c>
      <c r="AE129" s="286">
        <v>0.43</v>
      </c>
      <c r="AF129" s="127" t="s">
        <v>1795</v>
      </c>
      <c r="AG129" s="127" t="s">
        <v>1471</v>
      </c>
      <c r="AH129" s="127" t="s">
        <v>224</v>
      </c>
      <c r="AI129" s="127">
        <v>144</v>
      </c>
      <c r="AJ129" s="127">
        <v>138</v>
      </c>
      <c r="AK129" s="126">
        <v>3925</v>
      </c>
      <c r="AL129" s="126" t="s">
        <v>227</v>
      </c>
      <c r="AM129" s="126">
        <v>3925</v>
      </c>
      <c r="AN129" s="126">
        <v>10964</v>
      </c>
      <c r="AO129" s="126">
        <v>100</v>
      </c>
      <c r="AP129" s="126">
        <v>3</v>
      </c>
      <c r="AQ129" s="127" t="s">
        <v>225</v>
      </c>
      <c r="AR129" s="127" t="s">
        <v>1472</v>
      </c>
      <c r="AS129" s="126">
        <v>3925</v>
      </c>
      <c r="AT129" s="127" t="s">
        <v>226</v>
      </c>
      <c r="AU129" s="127" t="s">
        <v>226</v>
      </c>
      <c r="AV129" s="127" t="s">
        <v>226</v>
      </c>
      <c r="AW129" s="127" t="s">
        <v>1473</v>
      </c>
      <c r="AX129" s="126">
        <v>3</v>
      </c>
      <c r="AY129" s="127">
        <v>8</v>
      </c>
      <c r="AZ129" s="127">
        <v>6.4</v>
      </c>
      <c r="BA129" s="284">
        <v>80</v>
      </c>
      <c r="BB129" s="127" t="s">
        <v>228</v>
      </c>
      <c r="BC129" s="127" t="s">
        <v>854</v>
      </c>
      <c r="BD129" s="127" t="s">
        <v>226</v>
      </c>
      <c r="BE129" s="127" t="s">
        <v>855</v>
      </c>
      <c r="BF129" s="127">
        <v>5</v>
      </c>
      <c r="BG129" s="127" t="s">
        <v>196</v>
      </c>
      <c r="BH129" s="127" t="str">
        <f t="shared" si="15"/>
        <v>No</v>
      </c>
      <c r="BI129" s="127" t="s">
        <v>856</v>
      </c>
      <c r="BJ129" s="127" t="s">
        <v>857</v>
      </c>
      <c r="BK129" s="126">
        <v>1800</v>
      </c>
      <c r="BL129" s="127" t="s">
        <v>10</v>
      </c>
      <c r="BM129" s="127" t="s">
        <v>234</v>
      </c>
      <c r="BN129" s="127" t="s">
        <v>249</v>
      </c>
      <c r="BO129" s="127" t="str">
        <f t="shared" si="10"/>
        <v>No</v>
      </c>
      <c r="BP129" s="127" t="s">
        <v>858</v>
      </c>
      <c r="BQ129" s="127" t="s">
        <v>237</v>
      </c>
      <c r="BR129" s="127" t="s">
        <v>237</v>
      </c>
      <c r="BS129" s="127" t="s">
        <v>859</v>
      </c>
      <c r="BT129" s="131">
        <v>38345</v>
      </c>
      <c r="BU129" s="131">
        <v>38345</v>
      </c>
      <c r="BV129" s="126">
        <f t="shared" si="14"/>
        <v>2004</v>
      </c>
      <c r="BW129" s="126">
        <v>17</v>
      </c>
      <c r="BX129" s="126"/>
      <c r="BY129" s="126">
        <f t="shared" si="11"/>
        <v>2004</v>
      </c>
      <c r="BZ129" s="126">
        <f t="shared" si="12"/>
        <v>2021</v>
      </c>
      <c r="CA129" s="126">
        <f t="shared" si="13"/>
        <v>9</v>
      </c>
      <c r="CB129" s="126">
        <v>0</v>
      </c>
      <c r="CC129" s="126" t="s">
        <v>227</v>
      </c>
      <c r="CD129" s="127"/>
      <c r="CE129" s="127"/>
      <c r="CF129" s="127" t="s">
        <v>241</v>
      </c>
      <c r="CG129" s="126">
        <v>10000</v>
      </c>
      <c r="CH129" s="283"/>
      <c r="CI129" s="283"/>
      <c r="CJ129" s="127" t="s">
        <v>1474</v>
      </c>
      <c r="CK129" s="127" t="s">
        <v>242</v>
      </c>
      <c r="CL129" s="127" t="s">
        <v>217</v>
      </c>
      <c r="CM129" s="127" t="s">
        <v>217</v>
      </c>
      <c r="CN129" s="126" t="s">
        <v>1475</v>
      </c>
      <c r="CO129" s="127" t="s">
        <v>1463</v>
      </c>
      <c r="CP129" s="127" t="s">
        <v>225</v>
      </c>
      <c r="CQ129" s="127" t="s">
        <v>249</v>
      </c>
      <c r="CR129" s="126" t="s">
        <v>1476</v>
      </c>
      <c r="CS129" s="127" t="s">
        <v>1477</v>
      </c>
      <c r="CT129" s="286" t="s">
        <v>1478</v>
      </c>
      <c r="CU129" s="127" t="s">
        <v>321</v>
      </c>
      <c r="CV129" s="283" t="s">
        <v>1467</v>
      </c>
      <c r="CW129" s="126">
        <v>400</v>
      </c>
      <c r="CX129" s="127" t="s">
        <v>225</v>
      </c>
      <c r="CY129" s="286"/>
      <c r="CZ129" s="127"/>
      <c r="DA129" s="127"/>
      <c r="DB129" s="127" t="s">
        <v>1812</v>
      </c>
      <c r="DC129" s="127" t="s">
        <v>248</v>
      </c>
      <c r="DD129" s="127" t="s">
        <v>248</v>
      </c>
      <c r="DE129" s="127" t="s">
        <v>248</v>
      </c>
      <c r="DF129" s="127">
        <v>6</v>
      </c>
      <c r="DG129" s="127">
        <v>0</v>
      </c>
      <c r="DH129" s="127">
        <v>0</v>
      </c>
      <c r="DI129" s="127" t="s">
        <v>289</v>
      </c>
      <c r="DJ129" s="127">
        <v>6</v>
      </c>
      <c r="DK129" s="127">
        <f>DJ129/AB129*100</f>
        <v>34.285714285714285</v>
      </c>
      <c r="DL129" s="127" t="s">
        <v>133</v>
      </c>
      <c r="DM129" s="127" t="s">
        <v>1796</v>
      </c>
      <c r="DN129" s="126">
        <v>0</v>
      </c>
      <c r="DO129" s="126">
        <v>6</v>
      </c>
      <c r="DP129" s="126">
        <v>0</v>
      </c>
    </row>
    <row r="130" spans="1:120" s="224" customFormat="1" ht="105" customHeight="1">
      <c r="A130" s="342" t="s">
        <v>197</v>
      </c>
      <c r="B130" s="344" t="s">
        <v>186</v>
      </c>
      <c r="C130" s="53" t="s">
        <v>216</v>
      </c>
      <c r="D130" s="266" t="s">
        <v>217</v>
      </c>
      <c r="E130" s="267" t="s">
        <v>276</v>
      </c>
      <c r="F130" s="268">
        <v>99</v>
      </c>
      <c r="G130" s="269">
        <v>38624</v>
      </c>
      <c r="H130" s="112">
        <v>38628</v>
      </c>
      <c r="I130" s="267" t="s">
        <v>860</v>
      </c>
      <c r="J130" s="267" t="s">
        <v>292</v>
      </c>
      <c r="K130" s="267"/>
      <c r="L130" s="267"/>
      <c r="M130" s="270" t="s">
        <v>861</v>
      </c>
      <c r="N130" s="106">
        <v>2503</v>
      </c>
      <c r="O130" s="106">
        <v>4053</v>
      </c>
      <c r="P130" s="106">
        <f>SUM(N130:O130)</f>
        <v>6556</v>
      </c>
      <c r="Q130" s="106">
        <v>3154</v>
      </c>
      <c r="R130" s="106">
        <v>7992</v>
      </c>
      <c r="S130" s="106" t="s">
        <v>279</v>
      </c>
      <c r="T130" s="106">
        <f>Q130+R130</f>
        <v>11146</v>
      </c>
      <c r="U130" s="107">
        <v>0.4</v>
      </c>
      <c r="V130" s="106">
        <v>177</v>
      </c>
      <c r="W130" s="106">
        <v>732</v>
      </c>
      <c r="X130" s="106">
        <v>884</v>
      </c>
      <c r="Y130" s="107">
        <v>60</v>
      </c>
      <c r="Z130" s="107">
        <v>10</v>
      </c>
      <c r="AA130" s="107">
        <f>Z130/Y130*100</f>
        <v>16.666666666666664</v>
      </c>
      <c r="AB130" s="107">
        <v>20</v>
      </c>
      <c r="AC130" s="107">
        <f>AB130/Y130*100</f>
        <v>33.333333333333329</v>
      </c>
      <c r="AD130" s="107">
        <f>Y130-Z130-AB130</f>
        <v>30</v>
      </c>
      <c r="AE130" s="107">
        <f>(Y130/30*1000)/N130</f>
        <v>0.79904115061925685</v>
      </c>
      <c r="AF130" s="107" t="s">
        <v>1648</v>
      </c>
      <c r="AG130" s="107" t="s">
        <v>294</v>
      </c>
      <c r="AH130" s="107" t="s">
        <v>309</v>
      </c>
      <c r="AI130" s="107">
        <v>22.11</v>
      </c>
      <c r="AJ130" s="107">
        <f>+Y130-DF130</f>
        <v>45</v>
      </c>
      <c r="AK130" s="106">
        <v>855</v>
      </c>
      <c r="AL130" s="106">
        <v>0</v>
      </c>
      <c r="AM130" s="106">
        <v>855</v>
      </c>
      <c r="AN130" s="106">
        <f>N130*AO130/100</f>
        <v>2420.8880090497737</v>
      </c>
      <c r="AO130" s="106">
        <v>96.719457013574655</v>
      </c>
      <c r="AP130" s="106">
        <v>3</v>
      </c>
      <c r="AQ130" s="107" t="s">
        <v>225</v>
      </c>
      <c r="AR130" s="107"/>
      <c r="AS130" s="106">
        <v>855</v>
      </c>
      <c r="AT130" s="107" t="s">
        <v>226</v>
      </c>
      <c r="AU130" s="107" t="s">
        <v>226</v>
      </c>
      <c r="AV130" s="107" t="s">
        <v>226</v>
      </c>
      <c r="AW130" s="107" t="s">
        <v>292</v>
      </c>
      <c r="AX130" s="106">
        <v>3</v>
      </c>
      <c r="AY130" s="107">
        <v>4.3</v>
      </c>
      <c r="AZ130" s="107">
        <v>3.35</v>
      </c>
      <c r="BA130" s="271">
        <f>IF(AND(ISNUMBER(AY130),AY130&gt;0),100*AZ130/AY130,"")</f>
        <v>77.906976744186053</v>
      </c>
      <c r="BB130" s="107" t="s">
        <v>228</v>
      </c>
      <c r="BC130" s="107" t="s">
        <v>862</v>
      </c>
      <c r="BD130" s="107" t="s">
        <v>217</v>
      </c>
      <c r="BE130" s="107" t="s">
        <v>863</v>
      </c>
      <c r="BF130" s="107">
        <v>2</v>
      </c>
      <c r="BG130" s="107" t="s">
        <v>197</v>
      </c>
      <c r="BH130" s="107" t="str">
        <f t="shared" si="15"/>
        <v>No</v>
      </c>
      <c r="BI130" s="107" t="s">
        <v>864</v>
      </c>
      <c r="BJ130" s="107" t="s">
        <v>865</v>
      </c>
      <c r="BK130" s="106"/>
      <c r="BL130" s="107" t="s">
        <v>10</v>
      </c>
      <c r="BM130" s="107" t="s">
        <v>234</v>
      </c>
      <c r="BN130" s="107" t="s">
        <v>235</v>
      </c>
      <c r="BO130" s="107" t="str">
        <f t="shared" si="10"/>
        <v>Si</v>
      </c>
      <c r="BP130" s="107" t="s">
        <v>866</v>
      </c>
      <c r="BQ130" s="107" t="s">
        <v>237</v>
      </c>
      <c r="BR130" s="107" t="s">
        <v>237</v>
      </c>
      <c r="BS130" s="107" t="s">
        <v>867</v>
      </c>
      <c r="BT130" s="112">
        <v>37327</v>
      </c>
      <c r="BU130" s="112">
        <v>37325</v>
      </c>
      <c r="BV130" s="106">
        <f t="shared" si="14"/>
        <v>2002</v>
      </c>
      <c r="BW130" s="106">
        <v>18</v>
      </c>
      <c r="BX130" s="106"/>
      <c r="BY130" s="106">
        <f t="shared" si="11"/>
        <v>2002</v>
      </c>
      <c r="BZ130" s="106">
        <f t="shared" si="12"/>
        <v>2020</v>
      </c>
      <c r="CA130" s="106">
        <f t="shared" si="13"/>
        <v>8</v>
      </c>
      <c r="CB130" s="106">
        <v>1</v>
      </c>
      <c r="CC130" s="106"/>
      <c r="CD130" s="107" t="s">
        <v>868</v>
      </c>
      <c r="CE130" s="107"/>
      <c r="CF130" s="107" t="s">
        <v>1335</v>
      </c>
      <c r="CG130" s="106">
        <v>7625</v>
      </c>
      <c r="CH130" s="106">
        <v>4515</v>
      </c>
      <c r="CI130" s="106">
        <v>1104</v>
      </c>
      <c r="CJ130" s="107" t="s">
        <v>217</v>
      </c>
      <c r="CK130" s="107" t="s">
        <v>242</v>
      </c>
      <c r="CL130" s="107" t="s">
        <v>217</v>
      </c>
      <c r="CM130" s="107" t="s">
        <v>217</v>
      </c>
      <c r="CN130" s="107" t="s">
        <v>816</v>
      </c>
      <c r="CO130" s="107" t="s">
        <v>244</v>
      </c>
      <c r="CP130" s="107" t="s">
        <v>237</v>
      </c>
      <c r="CQ130" s="107" t="s">
        <v>457</v>
      </c>
      <c r="CR130" s="107" t="s">
        <v>217</v>
      </c>
      <c r="CS130" s="107"/>
      <c r="CT130" s="107" t="s">
        <v>458</v>
      </c>
      <c r="CU130" s="107" t="s">
        <v>321</v>
      </c>
      <c r="CV130" s="106">
        <v>150</v>
      </c>
      <c r="CW130" s="106">
        <v>500</v>
      </c>
      <c r="CX130" s="107" t="s">
        <v>225</v>
      </c>
      <c r="CY130" s="107"/>
      <c r="CZ130" s="107" t="s">
        <v>217</v>
      </c>
      <c r="DA130" s="107" t="s">
        <v>217</v>
      </c>
      <c r="DB130" s="107" t="s">
        <v>772</v>
      </c>
      <c r="DC130" s="107" t="s">
        <v>248</v>
      </c>
      <c r="DD130" s="107" t="s">
        <v>446</v>
      </c>
      <c r="DE130" s="107" t="s">
        <v>869</v>
      </c>
      <c r="DF130" s="107">
        <f>+DG130+DJ130</f>
        <v>15</v>
      </c>
      <c r="DG130" s="107">
        <v>0</v>
      </c>
      <c r="DH130" s="107">
        <f>100*DG130/Z130</f>
        <v>0</v>
      </c>
      <c r="DI130" s="107" t="s">
        <v>439</v>
      </c>
      <c r="DJ130" s="107">
        <v>15</v>
      </c>
      <c r="DK130" s="107">
        <f>IF(AB130&gt;0,100*DJ130/AB130,"")</f>
        <v>75</v>
      </c>
      <c r="DL130" s="107" t="s">
        <v>258</v>
      </c>
      <c r="DM130" s="107" t="s">
        <v>870</v>
      </c>
      <c r="DN130" s="106">
        <v>3</v>
      </c>
      <c r="DO130" s="106">
        <v>3</v>
      </c>
      <c r="DP130" s="106">
        <v>100</v>
      </c>
    </row>
    <row r="131" spans="1:120" ht="85.5" customHeight="1">
      <c r="A131" s="343"/>
      <c r="B131" s="345"/>
      <c r="C131" s="35" t="s">
        <v>260</v>
      </c>
      <c r="D131" s="248" t="s">
        <v>217</v>
      </c>
      <c r="E131" s="250" t="s">
        <v>276</v>
      </c>
      <c r="F131" s="249">
        <v>99</v>
      </c>
      <c r="G131" s="252">
        <v>38624</v>
      </c>
      <c r="H131" s="131">
        <v>38628</v>
      </c>
      <c r="I131" s="250" t="s">
        <v>860</v>
      </c>
      <c r="J131" s="250" t="s">
        <v>1479</v>
      </c>
      <c r="K131" s="250" t="s">
        <v>242</v>
      </c>
      <c r="L131" s="250" t="s">
        <v>242</v>
      </c>
      <c r="M131" s="250" t="s">
        <v>861</v>
      </c>
      <c r="N131" s="126">
        <v>2516</v>
      </c>
      <c r="O131" s="126">
        <v>3820</v>
      </c>
      <c r="P131" s="126">
        <v>6336</v>
      </c>
      <c r="Q131" s="126">
        <v>3883</v>
      </c>
      <c r="R131" s="146">
        <v>8559</v>
      </c>
      <c r="S131" s="126" t="s">
        <v>1733</v>
      </c>
      <c r="T131" s="283">
        <v>12442</v>
      </c>
      <c r="U131" s="127">
        <v>0.4</v>
      </c>
      <c r="V131" s="126">
        <v>177</v>
      </c>
      <c r="W131" s="126">
        <v>732</v>
      </c>
      <c r="X131" s="126">
        <v>884</v>
      </c>
      <c r="Y131" s="127">
        <v>60.25</v>
      </c>
      <c r="Z131" s="127">
        <v>35.54</v>
      </c>
      <c r="AA131" s="127">
        <v>54.02</v>
      </c>
      <c r="AB131" s="127">
        <v>6.19</v>
      </c>
      <c r="AC131" s="127">
        <v>10.28</v>
      </c>
      <c r="AD131" s="127">
        <v>18.52</v>
      </c>
      <c r="AE131" s="286">
        <v>0.51</v>
      </c>
      <c r="AF131" s="127" t="s">
        <v>1506</v>
      </c>
      <c r="AG131" s="127" t="s">
        <v>1797</v>
      </c>
      <c r="AH131" s="127" t="s">
        <v>309</v>
      </c>
      <c r="AI131" s="127">
        <v>60.25</v>
      </c>
      <c r="AJ131" s="127">
        <v>60.25</v>
      </c>
      <c r="AK131" s="126">
        <v>884</v>
      </c>
      <c r="AL131" s="126">
        <v>0</v>
      </c>
      <c r="AM131" s="126">
        <f>+AK131</f>
        <v>884</v>
      </c>
      <c r="AN131" s="126">
        <v>3883</v>
      </c>
      <c r="AO131" s="126">
        <v>100</v>
      </c>
      <c r="AP131" s="126">
        <v>3</v>
      </c>
      <c r="AQ131" s="127" t="s">
        <v>292</v>
      </c>
      <c r="AR131" s="127" t="s">
        <v>1798</v>
      </c>
      <c r="AS131" s="126">
        <v>884</v>
      </c>
      <c r="AT131" s="127" t="s">
        <v>226</v>
      </c>
      <c r="AU131" s="127" t="s">
        <v>226</v>
      </c>
      <c r="AV131" s="127" t="s">
        <v>226</v>
      </c>
      <c r="AW131" s="127" t="s">
        <v>292</v>
      </c>
      <c r="AX131" s="126">
        <v>3</v>
      </c>
      <c r="AY131" s="127">
        <v>4.3</v>
      </c>
      <c r="AZ131" s="127">
        <v>3.35</v>
      </c>
      <c r="BA131" s="284">
        <v>78</v>
      </c>
      <c r="BB131" s="127" t="s">
        <v>228</v>
      </c>
      <c r="BC131" s="127" t="s">
        <v>862</v>
      </c>
      <c r="BD131" s="127" t="s">
        <v>217</v>
      </c>
      <c r="BE131" s="127" t="s">
        <v>863</v>
      </c>
      <c r="BF131" s="127">
        <v>2</v>
      </c>
      <c r="BG131" s="127" t="s">
        <v>197</v>
      </c>
      <c r="BH131" s="127" t="str">
        <f t="shared" si="15"/>
        <v>No</v>
      </c>
      <c r="BI131" s="127" t="s">
        <v>864</v>
      </c>
      <c r="BJ131" s="127" t="s">
        <v>865</v>
      </c>
      <c r="BK131" s="126"/>
      <c r="BL131" s="127" t="s">
        <v>10</v>
      </c>
      <c r="BM131" s="127" t="s">
        <v>234</v>
      </c>
      <c r="BN131" s="127" t="s">
        <v>235</v>
      </c>
      <c r="BO131" s="127" t="str">
        <f t="shared" si="10"/>
        <v>Si</v>
      </c>
      <c r="BP131" s="127" t="s">
        <v>866</v>
      </c>
      <c r="BQ131" s="127" t="s">
        <v>237</v>
      </c>
      <c r="BR131" s="127" t="s">
        <v>237</v>
      </c>
      <c r="BS131" s="127" t="s">
        <v>867</v>
      </c>
      <c r="BT131" s="131">
        <v>37327</v>
      </c>
      <c r="BU131" s="131">
        <v>37325</v>
      </c>
      <c r="BV131" s="126">
        <f t="shared" si="14"/>
        <v>2002</v>
      </c>
      <c r="BW131" s="126">
        <v>20</v>
      </c>
      <c r="BX131" s="126"/>
      <c r="BY131" s="126">
        <f t="shared" si="11"/>
        <v>2002</v>
      </c>
      <c r="BZ131" s="126">
        <f t="shared" si="12"/>
        <v>2022</v>
      </c>
      <c r="CA131" s="126">
        <f t="shared" si="13"/>
        <v>10</v>
      </c>
      <c r="CB131" s="126">
        <v>4</v>
      </c>
      <c r="CC131" s="126" t="s">
        <v>227</v>
      </c>
      <c r="CD131" s="127" t="s">
        <v>868</v>
      </c>
      <c r="CE131" s="127"/>
      <c r="CF131" s="127" t="s">
        <v>1335</v>
      </c>
      <c r="CG131" s="126">
        <v>7625</v>
      </c>
      <c r="CH131" s="126">
        <v>4515</v>
      </c>
      <c r="CI131" s="126">
        <v>1104</v>
      </c>
      <c r="CJ131" s="127" t="s">
        <v>225</v>
      </c>
      <c r="CK131" s="127" t="s">
        <v>242</v>
      </c>
      <c r="CL131" s="127" t="s">
        <v>217</v>
      </c>
      <c r="CM131" s="127" t="s">
        <v>217</v>
      </c>
      <c r="CN131" s="127" t="s">
        <v>816</v>
      </c>
      <c r="CO131" s="127" t="s">
        <v>1463</v>
      </c>
      <c r="CP131" s="127" t="s">
        <v>225</v>
      </c>
      <c r="CQ131" s="127" t="s">
        <v>249</v>
      </c>
      <c r="CR131" s="286" t="s">
        <v>1464</v>
      </c>
      <c r="CS131" s="286" t="s">
        <v>1465</v>
      </c>
      <c r="CT131" s="286" t="s">
        <v>1478</v>
      </c>
      <c r="CU131" s="127" t="s">
        <v>321</v>
      </c>
      <c r="CV131" s="126">
        <v>150</v>
      </c>
      <c r="CW131" s="126">
        <v>500</v>
      </c>
      <c r="CX131" s="127" t="s">
        <v>225</v>
      </c>
      <c r="CY131" s="127"/>
      <c r="CZ131" s="127"/>
      <c r="DA131" s="127"/>
      <c r="DB131" s="127" t="s">
        <v>1812</v>
      </c>
      <c r="DC131" s="127" t="s">
        <v>248</v>
      </c>
      <c r="DD131" s="127" t="s">
        <v>1821</v>
      </c>
      <c r="DE131" s="127" t="s">
        <v>248</v>
      </c>
      <c r="DF131" s="127">
        <v>0</v>
      </c>
      <c r="DG131" s="127">
        <v>0</v>
      </c>
      <c r="DH131" s="127">
        <v>0</v>
      </c>
      <c r="DI131" s="286" t="s">
        <v>1480</v>
      </c>
      <c r="DJ131" s="127">
        <v>0</v>
      </c>
      <c r="DK131" s="127">
        <v>0</v>
      </c>
      <c r="DL131" s="127" t="s">
        <v>227</v>
      </c>
      <c r="DM131" s="127" t="s">
        <v>1481</v>
      </c>
      <c r="DN131" s="126">
        <v>0</v>
      </c>
      <c r="DO131" s="126">
        <v>0</v>
      </c>
      <c r="DP131" s="126">
        <v>0</v>
      </c>
    </row>
    <row r="132" spans="1:120" s="224" customFormat="1" ht="38.25">
      <c r="A132" s="342" t="s">
        <v>1732</v>
      </c>
      <c r="B132" s="344" t="s">
        <v>186</v>
      </c>
      <c r="C132" s="53" t="s">
        <v>216</v>
      </c>
      <c r="D132" s="266" t="s">
        <v>217</v>
      </c>
      <c r="E132" s="267" t="s">
        <v>276</v>
      </c>
      <c r="F132" s="268">
        <v>69</v>
      </c>
      <c r="G132" s="269">
        <v>38625</v>
      </c>
      <c r="H132" s="112">
        <v>38686</v>
      </c>
      <c r="I132" s="267" t="s">
        <v>871</v>
      </c>
      <c r="J132" s="267" t="s">
        <v>292</v>
      </c>
      <c r="K132" s="267"/>
      <c r="L132" s="267"/>
      <c r="M132" s="270" t="s">
        <v>872</v>
      </c>
      <c r="N132" s="106">
        <v>2156</v>
      </c>
      <c r="O132" s="106">
        <v>1094</v>
      </c>
      <c r="P132" s="106">
        <f>SUM(N132:O132)</f>
        <v>3250</v>
      </c>
      <c r="Q132" s="106">
        <v>2815</v>
      </c>
      <c r="R132" s="106">
        <v>1216</v>
      </c>
      <c r="S132" s="106" t="s">
        <v>279</v>
      </c>
      <c r="T132" s="106">
        <f>Q132+R132</f>
        <v>4031</v>
      </c>
      <c r="U132" s="107">
        <v>0.2</v>
      </c>
      <c r="V132" s="106">
        <v>127</v>
      </c>
      <c r="W132" s="106">
        <v>600</v>
      </c>
      <c r="X132" s="106">
        <v>725</v>
      </c>
      <c r="Y132" s="107">
        <v>54</v>
      </c>
      <c r="Z132" s="107">
        <v>3</v>
      </c>
      <c r="AA132" s="107">
        <f>Z132/Y132*100</f>
        <v>5.5555555555555554</v>
      </c>
      <c r="AB132" s="107">
        <v>5</v>
      </c>
      <c r="AC132" s="107">
        <f>AB132/Y132*100</f>
        <v>9.2592592592592595</v>
      </c>
      <c r="AD132" s="107">
        <f>Y132-Z132-AB132</f>
        <v>46</v>
      </c>
      <c r="AE132" s="107">
        <f>(Y132/30*1000)/N132</f>
        <v>0.83487940630797774</v>
      </c>
      <c r="AF132" s="107" t="s">
        <v>307</v>
      </c>
      <c r="AG132" s="107" t="s">
        <v>294</v>
      </c>
      <c r="AH132" s="107" t="s">
        <v>309</v>
      </c>
      <c r="AI132" s="107">
        <v>27.69</v>
      </c>
      <c r="AJ132" s="107">
        <f>+Y132-DF132</f>
        <v>49.2</v>
      </c>
      <c r="AK132" s="106">
        <v>725</v>
      </c>
      <c r="AL132" s="106">
        <v>0</v>
      </c>
      <c r="AM132" s="106">
        <v>725</v>
      </c>
      <c r="AN132" s="106">
        <f>N132*AO132/100</f>
        <v>2156</v>
      </c>
      <c r="AO132" s="106">
        <v>100</v>
      </c>
      <c r="AP132" s="106">
        <v>6</v>
      </c>
      <c r="AQ132" s="107" t="s">
        <v>217</v>
      </c>
      <c r="AR132" s="107" t="s">
        <v>402</v>
      </c>
      <c r="AS132" s="106">
        <v>725</v>
      </c>
      <c r="AT132" s="107" t="s">
        <v>226</v>
      </c>
      <c r="AU132" s="107" t="s">
        <v>226</v>
      </c>
      <c r="AV132" s="107" t="s">
        <v>226</v>
      </c>
      <c r="AW132" s="107" t="s">
        <v>292</v>
      </c>
      <c r="AX132" s="106">
        <v>1</v>
      </c>
      <c r="AY132" s="107">
        <v>1.6</v>
      </c>
      <c r="AZ132" s="107">
        <v>0.28000000000000003</v>
      </c>
      <c r="BA132" s="271">
        <f>IF(AND(ISNUMBER(AY132),AY132&gt;0),100*AZ132/AY132,"")</f>
        <v>17.5</v>
      </c>
      <c r="BB132" s="107" t="s">
        <v>228</v>
      </c>
      <c r="BC132" s="107" t="s">
        <v>873</v>
      </c>
      <c r="BD132" s="107" t="s">
        <v>217</v>
      </c>
      <c r="BE132" s="107" t="s">
        <v>874</v>
      </c>
      <c r="BF132" s="107">
        <v>10</v>
      </c>
      <c r="BG132" s="107" t="s">
        <v>198</v>
      </c>
      <c r="BH132" s="107" t="str">
        <f t="shared" si="15"/>
        <v>No</v>
      </c>
      <c r="BI132" s="107" t="s">
        <v>875</v>
      </c>
      <c r="BJ132" s="107" t="s">
        <v>876</v>
      </c>
      <c r="BK132" s="106"/>
      <c r="BL132" s="107" t="s">
        <v>10</v>
      </c>
      <c r="BM132" s="107" t="s">
        <v>234</v>
      </c>
      <c r="BN132" s="107" t="s">
        <v>235</v>
      </c>
      <c r="BO132" s="107" t="str">
        <f t="shared" si="10"/>
        <v>Si</v>
      </c>
      <c r="BP132" s="107" t="s">
        <v>877</v>
      </c>
      <c r="BQ132" s="107" t="s">
        <v>237</v>
      </c>
      <c r="BR132" s="107" t="s">
        <v>237</v>
      </c>
      <c r="BS132" s="107" t="s">
        <v>878</v>
      </c>
      <c r="BT132" s="112">
        <v>37965</v>
      </c>
      <c r="BU132" s="112">
        <v>37965</v>
      </c>
      <c r="BV132" s="106">
        <f t="shared" si="14"/>
        <v>2003</v>
      </c>
      <c r="BW132" s="106">
        <v>19</v>
      </c>
      <c r="BX132" s="106"/>
      <c r="BY132" s="106">
        <f t="shared" si="11"/>
        <v>2003</v>
      </c>
      <c r="BZ132" s="106">
        <f t="shared" si="12"/>
        <v>2022</v>
      </c>
      <c r="CA132" s="106">
        <f t="shared" si="13"/>
        <v>10</v>
      </c>
      <c r="CB132" s="106">
        <v>1</v>
      </c>
      <c r="CC132" s="106"/>
      <c r="CD132" s="107"/>
      <c r="CE132" s="107"/>
      <c r="CF132" s="107" t="s">
        <v>1335</v>
      </c>
      <c r="CG132" s="106">
        <v>40000</v>
      </c>
      <c r="CH132" s="106"/>
      <c r="CI132" s="106"/>
      <c r="CJ132" s="107" t="s">
        <v>225</v>
      </c>
      <c r="CK132" s="107" t="s">
        <v>242</v>
      </c>
      <c r="CL132" s="107" t="s">
        <v>217</v>
      </c>
      <c r="CM132" s="107" t="s">
        <v>217</v>
      </c>
      <c r="CN132" s="107" t="s">
        <v>456</v>
      </c>
      <c r="CO132" s="107" t="s">
        <v>244</v>
      </c>
      <c r="CP132" s="107" t="s">
        <v>237</v>
      </c>
      <c r="CQ132" s="107" t="s">
        <v>320</v>
      </c>
      <c r="CR132" s="107" t="s">
        <v>217</v>
      </c>
      <c r="CS132" s="107" t="s">
        <v>244</v>
      </c>
      <c r="CT132" s="107" t="s">
        <v>246</v>
      </c>
      <c r="CU132" s="107" t="s">
        <v>321</v>
      </c>
      <c r="CV132" s="106">
        <v>800</v>
      </c>
      <c r="CW132" s="106">
        <v>1000</v>
      </c>
      <c r="CX132" s="107" t="s">
        <v>225</v>
      </c>
      <c r="CY132" s="107"/>
      <c r="CZ132" s="107" t="s">
        <v>225</v>
      </c>
      <c r="DA132" s="107" t="s">
        <v>217</v>
      </c>
      <c r="DB132" s="107" t="s">
        <v>783</v>
      </c>
      <c r="DC132" s="107" t="s">
        <v>248</v>
      </c>
      <c r="DD132" s="107" t="s">
        <v>879</v>
      </c>
      <c r="DE132" s="107" t="s">
        <v>880</v>
      </c>
      <c r="DF132" s="107">
        <f>+DG132+DJ132</f>
        <v>4.8</v>
      </c>
      <c r="DG132" s="107">
        <v>0.5</v>
      </c>
      <c r="DH132" s="107">
        <f>100*DG132/Z132</f>
        <v>16.666666666666668</v>
      </c>
      <c r="DI132" s="107" t="s">
        <v>289</v>
      </c>
      <c r="DJ132" s="107">
        <v>4.3</v>
      </c>
      <c r="DK132" s="107">
        <f>IF(AB132&gt;0,100*DJ132/AB132,"")</f>
        <v>86</v>
      </c>
      <c r="DL132" s="107" t="s">
        <v>881</v>
      </c>
      <c r="DM132" s="107" t="s">
        <v>882</v>
      </c>
      <c r="DN132" s="106">
        <v>0</v>
      </c>
      <c r="DO132" s="106">
        <v>5</v>
      </c>
      <c r="DP132" s="106">
        <v>0</v>
      </c>
    </row>
    <row r="133" spans="1:120" ht="88.5" customHeight="1">
      <c r="A133" s="343"/>
      <c r="B133" s="345"/>
      <c r="C133" s="35" t="s">
        <v>260</v>
      </c>
      <c r="D133" s="272" t="s">
        <v>217</v>
      </c>
      <c r="E133" s="250" t="s">
        <v>276</v>
      </c>
      <c r="F133" s="249">
        <v>69</v>
      </c>
      <c r="G133" s="252">
        <v>38625</v>
      </c>
      <c r="H133" s="131">
        <v>38686</v>
      </c>
      <c r="I133" s="250" t="s">
        <v>871</v>
      </c>
      <c r="J133" s="281" t="s">
        <v>226</v>
      </c>
      <c r="K133" s="277" t="s">
        <v>242</v>
      </c>
      <c r="L133" s="277" t="s">
        <v>242</v>
      </c>
      <c r="M133" s="251" t="s">
        <v>872</v>
      </c>
      <c r="N133" s="146">
        <v>2181</v>
      </c>
      <c r="O133" s="146">
        <v>1125</v>
      </c>
      <c r="P133" s="146">
        <v>3306</v>
      </c>
      <c r="Q133" s="146">
        <v>2168</v>
      </c>
      <c r="R133" s="146">
        <v>1109</v>
      </c>
      <c r="S133" s="146" t="s">
        <v>279</v>
      </c>
      <c r="T133" s="146">
        <v>3277</v>
      </c>
      <c r="U133" s="179" t="s">
        <v>1482</v>
      </c>
      <c r="V133" s="146" t="s">
        <v>1483</v>
      </c>
      <c r="W133" s="146">
        <v>555</v>
      </c>
      <c r="X133" s="146">
        <v>1226</v>
      </c>
      <c r="Y133" s="179">
        <v>77</v>
      </c>
      <c r="Z133" s="179">
        <v>18.48</v>
      </c>
      <c r="AA133" s="179">
        <v>24.01</v>
      </c>
      <c r="AB133" s="179">
        <v>30.68</v>
      </c>
      <c r="AC133" s="179">
        <v>39.85</v>
      </c>
      <c r="AD133" s="179">
        <v>27.84</v>
      </c>
      <c r="AE133" s="179">
        <v>0.78</v>
      </c>
      <c r="AF133" s="179" t="s">
        <v>1485</v>
      </c>
      <c r="AG133" s="179" t="s">
        <v>1485</v>
      </c>
      <c r="AH133" s="179" t="s">
        <v>309</v>
      </c>
      <c r="AI133" s="179">
        <v>77</v>
      </c>
      <c r="AJ133" s="179">
        <v>71</v>
      </c>
      <c r="AK133" s="146">
        <v>918</v>
      </c>
      <c r="AL133" s="146">
        <v>308</v>
      </c>
      <c r="AM133" s="146">
        <v>1226</v>
      </c>
      <c r="AN133" s="146">
        <f>+Q133</f>
        <v>2168</v>
      </c>
      <c r="AO133" s="146">
        <v>100</v>
      </c>
      <c r="AP133" s="146">
        <v>4</v>
      </c>
      <c r="AQ133" s="179" t="s">
        <v>217</v>
      </c>
      <c r="AR133" s="179" t="s">
        <v>1486</v>
      </c>
      <c r="AS133" s="146">
        <v>918</v>
      </c>
      <c r="AT133" s="179" t="s">
        <v>217</v>
      </c>
      <c r="AU133" s="179" t="s">
        <v>217</v>
      </c>
      <c r="AV133" s="179" t="s">
        <v>217</v>
      </c>
      <c r="AW133" s="179" t="s">
        <v>1487</v>
      </c>
      <c r="AX133" s="146">
        <v>1</v>
      </c>
      <c r="AY133" s="179" t="s">
        <v>1104</v>
      </c>
      <c r="AZ133" s="179" t="s">
        <v>1488</v>
      </c>
      <c r="BA133" s="287">
        <v>17.5</v>
      </c>
      <c r="BB133" s="179" t="s">
        <v>228</v>
      </c>
      <c r="BC133" s="179" t="s">
        <v>1489</v>
      </c>
      <c r="BD133" s="179" t="s">
        <v>217</v>
      </c>
      <c r="BE133" s="179" t="s">
        <v>874</v>
      </c>
      <c r="BF133" s="179">
        <v>10</v>
      </c>
      <c r="BG133" s="179" t="s">
        <v>198</v>
      </c>
      <c r="BH133" s="179" t="str">
        <f t="shared" si="15"/>
        <v>No</v>
      </c>
      <c r="BI133" s="179" t="s">
        <v>875</v>
      </c>
      <c r="BJ133" s="179" t="s">
        <v>876</v>
      </c>
      <c r="BK133" s="146"/>
      <c r="BL133" s="179" t="s">
        <v>10</v>
      </c>
      <c r="BM133" s="179" t="s">
        <v>234</v>
      </c>
      <c r="BN133" s="179" t="s">
        <v>235</v>
      </c>
      <c r="BO133" s="179" t="str">
        <f t="shared" si="10"/>
        <v>Si</v>
      </c>
      <c r="BP133" s="179" t="s">
        <v>877</v>
      </c>
      <c r="BQ133" s="179" t="s">
        <v>237</v>
      </c>
      <c r="BR133" s="179" t="s">
        <v>237</v>
      </c>
      <c r="BS133" s="179" t="s">
        <v>878</v>
      </c>
      <c r="BT133" s="149">
        <v>37965</v>
      </c>
      <c r="BU133" s="149">
        <v>37965</v>
      </c>
      <c r="BV133" s="146">
        <f t="shared" si="14"/>
        <v>2003</v>
      </c>
      <c r="BW133" s="146">
        <v>19</v>
      </c>
      <c r="BX133" s="146"/>
      <c r="BY133" s="280">
        <f t="shared" si="11"/>
        <v>2003</v>
      </c>
      <c r="BZ133" s="280">
        <f t="shared" si="12"/>
        <v>2022</v>
      </c>
      <c r="CA133" s="280">
        <v>6</v>
      </c>
      <c r="CB133" s="280">
        <v>1</v>
      </c>
      <c r="CC133" s="280" t="s">
        <v>227</v>
      </c>
      <c r="CD133" s="179"/>
      <c r="CE133" s="179"/>
      <c r="CF133" s="179" t="s">
        <v>1335</v>
      </c>
      <c r="CG133" s="146">
        <v>40000</v>
      </c>
      <c r="CH133" s="146"/>
      <c r="CI133" s="146"/>
      <c r="CJ133" s="179" t="s">
        <v>225</v>
      </c>
      <c r="CK133" s="179" t="s">
        <v>242</v>
      </c>
      <c r="CL133" s="179" t="s">
        <v>217</v>
      </c>
      <c r="CM133" s="179" t="s">
        <v>217</v>
      </c>
      <c r="CN133" s="179" t="s">
        <v>456</v>
      </c>
      <c r="CO133" s="179" t="s">
        <v>244</v>
      </c>
      <c r="CP133" s="179" t="s">
        <v>237</v>
      </c>
      <c r="CQ133" s="179" t="s">
        <v>320</v>
      </c>
      <c r="CR133" s="281" t="s">
        <v>1490</v>
      </c>
      <c r="CS133" s="179" t="s">
        <v>244</v>
      </c>
      <c r="CT133" s="281" t="s">
        <v>1466</v>
      </c>
      <c r="CU133" s="179" t="s">
        <v>321</v>
      </c>
      <c r="CV133" s="146">
        <v>800</v>
      </c>
      <c r="CW133" s="146">
        <v>1000</v>
      </c>
      <c r="CX133" s="179" t="s">
        <v>225</v>
      </c>
      <c r="CY133" s="179"/>
      <c r="CZ133" s="179" t="s">
        <v>225</v>
      </c>
      <c r="DA133" s="179"/>
      <c r="DB133" s="179" t="s">
        <v>1491</v>
      </c>
      <c r="DC133" s="179" t="s">
        <v>248</v>
      </c>
      <c r="DD133" s="179" t="s">
        <v>1492</v>
      </c>
      <c r="DE133" s="179" t="s">
        <v>1493</v>
      </c>
      <c r="DF133" s="179">
        <v>6</v>
      </c>
      <c r="DG133" s="179">
        <v>0</v>
      </c>
      <c r="DH133" s="179">
        <v>0</v>
      </c>
      <c r="DI133" s="179" t="s">
        <v>249</v>
      </c>
      <c r="DJ133" s="179">
        <v>6</v>
      </c>
      <c r="DK133" s="179">
        <f>+DJ133/AB133*100</f>
        <v>19.556714471968707</v>
      </c>
      <c r="DL133" s="179" t="s">
        <v>133</v>
      </c>
      <c r="DM133" s="179" t="s">
        <v>1494</v>
      </c>
      <c r="DN133" s="146">
        <v>0</v>
      </c>
      <c r="DO133" s="146">
        <v>3</v>
      </c>
      <c r="DP133" s="146">
        <v>0</v>
      </c>
    </row>
    <row r="134" spans="1:120" s="114" customFormat="1" ht="33.950000000000003" customHeight="1">
      <c r="A134" s="342" t="s">
        <v>199</v>
      </c>
      <c r="B134" s="344" t="s">
        <v>186</v>
      </c>
      <c r="C134" s="53" t="s">
        <v>216</v>
      </c>
      <c r="D134" s="103" t="s">
        <v>217</v>
      </c>
      <c r="E134" s="53" t="s">
        <v>276</v>
      </c>
      <c r="F134" s="104">
        <v>92</v>
      </c>
      <c r="G134" s="105">
        <v>38625</v>
      </c>
      <c r="H134" s="52">
        <v>38630</v>
      </c>
      <c r="I134" s="53" t="s">
        <v>883</v>
      </c>
      <c r="J134" s="53" t="s">
        <v>226</v>
      </c>
      <c r="K134" s="53" t="s">
        <v>884</v>
      </c>
      <c r="L134" s="53"/>
      <c r="M134" s="262" t="s">
        <v>885</v>
      </c>
      <c r="N134" s="106">
        <v>13160</v>
      </c>
      <c r="O134" s="106">
        <v>12051</v>
      </c>
      <c r="P134" s="106">
        <v>25211</v>
      </c>
      <c r="Q134" s="106">
        <v>7915</v>
      </c>
      <c r="R134" s="106">
        <v>15548</v>
      </c>
      <c r="S134" s="107" t="s">
        <v>326</v>
      </c>
      <c r="T134" s="106">
        <v>23463</v>
      </c>
      <c r="U134" s="108">
        <v>2.2000000000000002</v>
      </c>
      <c r="V134" s="106">
        <v>229</v>
      </c>
      <c r="W134" s="106">
        <v>2428</v>
      </c>
      <c r="X134" s="106">
        <v>2867</v>
      </c>
      <c r="Y134" s="109">
        <v>340</v>
      </c>
      <c r="Z134" s="110">
        <v>71.2</v>
      </c>
      <c r="AA134" s="110">
        <v>20.941176470588236</v>
      </c>
      <c r="AB134" s="110">
        <v>11.3</v>
      </c>
      <c r="AC134" s="110">
        <v>3.3235294117647065</v>
      </c>
      <c r="AD134" s="110">
        <v>257.5</v>
      </c>
      <c r="AE134" s="109">
        <v>0.86119554204660598</v>
      </c>
      <c r="AF134" s="108" t="s">
        <v>832</v>
      </c>
      <c r="AG134" s="108" t="s">
        <v>294</v>
      </c>
      <c r="AH134" s="108" t="s">
        <v>224</v>
      </c>
      <c r="AI134" s="108">
        <v>154.32</v>
      </c>
      <c r="AJ134" s="109">
        <v>330</v>
      </c>
      <c r="AK134" s="108">
        <v>2867</v>
      </c>
      <c r="AL134" s="110">
        <v>147</v>
      </c>
      <c r="AM134" s="106">
        <v>3014</v>
      </c>
      <c r="AN134" s="106">
        <v>13160</v>
      </c>
      <c r="AO134" s="111">
        <v>100</v>
      </c>
      <c r="AP134" s="108">
        <v>5</v>
      </c>
      <c r="AQ134" s="108" t="s">
        <v>217</v>
      </c>
      <c r="AR134" s="108" t="s">
        <v>886</v>
      </c>
      <c r="AS134" s="106">
        <v>3014</v>
      </c>
      <c r="AT134" s="108" t="s">
        <v>292</v>
      </c>
      <c r="AU134" s="108" t="s">
        <v>292</v>
      </c>
      <c r="AV134" s="108" t="s">
        <v>292</v>
      </c>
      <c r="AW134" s="108" t="s">
        <v>887</v>
      </c>
      <c r="AX134" s="108">
        <v>3</v>
      </c>
      <c r="AY134" s="108">
        <v>9</v>
      </c>
      <c r="AZ134" s="111">
        <v>2.9550000000000001</v>
      </c>
      <c r="BA134" s="111">
        <v>32.833333333333336</v>
      </c>
      <c r="BB134" s="108" t="s">
        <v>228</v>
      </c>
      <c r="BC134" s="108" t="s">
        <v>229</v>
      </c>
      <c r="BD134" s="108" t="s">
        <v>217</v>
      </c>
      <c r="BE134" s="108" t="s">
        <v>230</v>
      </c>
      <c r="BF134" s="108">
        <v>89</v>
      </c>
      <c r="BG134" s="108" t="s">
        <v>231</v>
      </c>
      <c r="BH134" s="108" t="s">
        <v>225</v>
      </c>
      <c r="BI134" s="108" t="s">
        <v>232</v>
      </c>
      <c r="BJ134" s="108" t="s">
        <v>233</v>
      </c>
      <c r="BK134" s="108"/>
      <c r="BL134" s="108" t="s">
        <v>133</v>
      </c>
      <c r="BM134" s="108" t="s">
        <v>234</v>
      </c>
      <c r="BN134" s="108" t="s">
        <v>235</v>
      </c>
      <c r="BO134" s="108" t="s">
        <v>217</v>
      </c>
      <c r="BP134" s="108" t="s">
        <v>236</v>
      </c>
      <c r="BQ134" s="108" t="s">
        <v>237</v>
      </c>
      <c r="BR134" s="108" t="s">
        <v>237</v>
      </c>
      <c r="BS134" s="108" t="s">
        <v>238</v>
      </c>
      <c r="BT134" s="115" t="s">
        <v>239</v>
      </c>
      <c r="BU134" s="115" t="s">
        <v>239</v>
      </c>
      <c r="BV134" s="111">
        <v>2006</v>
      </c>
      <c r="BW134" s="54">
        <v>7</v>
      </c>
      <c r="BX134" s="54"/>
      <c r="BY134" s="111">
        <v>2006</v>
      </c>
      <c r="BZ134" s="111">
        <v>2013</v>
      </c>
      <c r="CA134" s="111">
        <v>1</v>
      </c>
      <c r="CB134" s="111"/>
      <c r="CC134" s="111"/>
      <c r="CD134" s="111"/>
      <c r="CE134" s="111" t="s">
        <v>240</v>
      </c>
      <c r="CF134" s="108" t="s">
        <v>241</v>
      </c>
      <c r="CG134" s="108">
        <v>250000</v>
      </c>
      <c r="CH134" s="108"/>
      <c r="CI134" s="108">
        <v>20</v>
      </c>
      <c r="CJ134" s="108" t="s">
        <v>225</v>
      </c>
      <c r="CK134" s="108" t="s">
        <v>242</v>
      </c>
      <c r="CL134" s="108" t="s">
        <v>217</v>
      </c>
      <c r="CM134" s="108" t="s">
        <v>217</v>
      </c>
      <c r="CN134" s="108" t="s">
        <v>243</v>
      </c>
      <c r="CO134" s="108" t="s">
        <v>244</v>
      </c>
      <c r="CP134" s="108" t="s">
        <v>237</v>
      </c>
      <c r="CQ134" s="108" t="s">
        <v>245</v>
      </c>
      <c r="CR134" s="108" t="s">
        <v>217</v>
      </c>
      <c r="CS134" s="108" t="s">
        <v>244</v>
      </c>
      <c r="CT134" s="108" t="s">
        <v>246</v>
      </c>
      <c r="CU134" s="108" t="s">
        <v>247</v>
      </c>
      <c r="CV134" s="106">
        <v>50</v>
      </c>
      <c r="CW134" s="106" t="s">
        <v>242</v>
      </c>
      <c r="CX134" s="106" t="s">
        <v>237</v>
      </c>
      <c r="CY134" s="108">
        <v>2</v>
      </c>
      <c r="CZ134" s="106" t="s">
        <v>225</v>
      </c>
      <c r="DA134" s="106" t="s">
        <v>266</v>
      </c>
      <c r="DB134" s="108" t="s">
        <v>888</v>
      </c>
      <c r="DC134" s="108" t="s">
        <v>889</v>
      </c>
      <c r="DD134" s="108" t="s">
        <v>248</v>
      </c>
      <c r="DE134" s="108"/>
      <c r="DF134" s="106">
        <v>10</v>
      </c>
      <c r="DG134" s="111">
        <v>0</v>
      </c>
      <c r="DH134" s="111">
        <v>0</v>
      </c>
      <c r="DI134" s="108" t="s">
        <v>249</v>
      </c>
      <c r="DJ134" s="106">
        <v>10</v>
      </c>
      <c r="DK134" s="106">
        <v>88.495575221238937</v>
      </c>
      <c r="DL134" s="108" t="s">
        <v>258</v>
      </c>
      <c r="DM134" s="108" t="s">
        <v>268</v>
      </c>
      <c r="DN134" s="106">
        <v>20</v>
      </c>
      <c r="DO134" s="106"/>
      <c r="DP134" s="113"/>
    </row>
    <row r="135" spans="1:120" ht="33.950000000000003" customHeight="1">
      <c r="A135" s="343"/>
      <c r="B135" s="345"/>
      <c r="C135" s="125" t="s">
        <v>260</v>
      </c>
      <c r="D135" s="120" t="s">
        <v>217</v>
      </c>
      <c r="E135" s="121" t="s">
        <v>276</v>
      </c>
      <c r="F135" s="122" t="s">
        <v>1095</v>
      </c>
      <c r="G135" s="123">
        <v>38625</v>
      </c>
      <c r="H135" s="124">
        <v>38630</v>
      </c>
      <c r="I135" s="125" t="s">
        <v>883</v>
      </c>
      <c r="J135" s="55" t="s">
        <v>1040</v>
      </c>
      <c r="K135" s="125" t="s">
        <v>227</v>
      </c>
      <c r="L135" s="125" t="s">
        <v>227</v>
      </c>
      <c r="M135" s="126" t="s">
        <v>885</v>
      </c>
      <c r="N135" s="126">
        <v>12136</v>
      </c>
      <c r="O135" s="126">
        <v>11267</v>
      </c>
      <c r="P135" s="126">
        <v>23403</v>
      </c>
      <c r="Q135" s="126">
        <v>9683</v>
      </c>
      <c r="R135" s="146">
        <v>12840</v>
      </c>
      <c r="S135" s="127" t="s">
        <v>326</v>
      </c>
      <c r="T135" s="126">
        <v>22523</v>
      </c>
      <c r="U135" s="55">
        <v>1.9</v>
      </c>
      <c r="V135" s="126">
        <v>229</v>
      </c>
      <c r="W135" s="126">
        <v>2428</v>
      </c>
      <c r="X135" s="126">
        <v>6614</v>
      </c>
      <c r="Y135" s="128">
        <v>360</v>
      </c>
      <c r="Z135" s="129">
        <v>166.32</v>
      </c>
      <c r="AA135" s="129">
        <v>46.2</v>
      </c>
      <c r="AB135" s="129">
        <v>110.88</v>
      </c>
      <c r="AC135" s="129">
        <v>30.8</v>
      </c>
      <c r="AD135" s="129">
        <v>82.82</v>
      </c>
      <c r="AE135" s="128">
        <v>0.58599999999999997</v>
      </c>
      <c r="AF135" s="55" t="s">
        <v>832</v>
      </c>
      <c r="AG135" s="55" t="s">
        <v>294</v>
      </c>
      <c r="AH135" s="55" t="s">
        <v>224</v>
      </c>
      <c r="AI135" s="55">
        <v>183</v>
      </c>
      <c r="AJ135" s="128">
        <v>183</v>
      </c>
      <c r="AK135" s="55">
        <v>2867</v>
      </c>
      <c r="AL135" s="129" t="s">
        <v>227</v>
      </c>
      <c r="AM135" s="126">
        <f>+AK135</f>
        <v>2867</v>
      </c>
      <c r="AN135" s="126">
        <v>9683</v>
      </c>
      <c r="AO135" s="50">
        <v>100</v>
      </c>
      <c r="AP135" s="55">
        <v>4</v>
      </c>
      <c r="AQ135" s="55" t="s">
        <v>226</v>
      </c>
      <c r="AR135" s="55" t="s">
        <v>886</v>
      </c>
      <c r="AS135" s="126">
        <v>4443</v>
      </c>
      <c r="AT135" s="55" t="s">
        <v>292</v>
      </c>
      <c r="AU135" s="55" t="s">
        <v>292</v>
      </c>
      <c r="AV135" s="55" t="s">
        <v>292</v>
      </c>
      <c r="AW135" s="55" t="s">
        <v>226</v>
      </c>
      <c r="AX135" s="55">
        <v>4</v>
      </c>
      <c r="AY135" s="55">
        <v>9</v>
      </c>
      <c r="AZ135" s="50">
        <v>5.91</v>
      </c>
      <c r="BA135" s="50">
        <v>32.799999999999997</v>
      </c>
      <c r="BB135" s="55" t="s">
        <v>228</v>
      </c>
      <c r="BC135" s="55" t="s">
        <v>229</v>
      </c>
      <c r="BD135" s="55" t="s">
        <v>226</v>
      </c>
      <c r="BE135" s="55" t="s">
        <v>230</v>
      </c>
      <c r="BF135" s="55"/>
      <c r="BG135" s="55" t="s">
        <v>231</v>
      </c>
      <c r="BH135" s="55" t="s">
        <v>225</v>
      </c>
      <c r="BI135" s="55" t="s">
        <v>1043</v>
      </c>
      <c r="BJ135" s="55" t="s">
        <v>1044</v>
      </c>
      <c r="BK135" s="55"/>
      <c r="BL135" s="55" t="s">
        <v>133</v>
      </c>
      <c r="BM135" s="55" t="s">
        <v>234</v>
      </c>
      <c r="BN135" s="55" t="s">
        <v>235</v>
      </c>
      <c r="BO135" s="55" t="s">
        <v>226</v>
      </c>
      <c r="BP135" s="55" t="s">
        <v>1045</v>
      </c>
      <c r="BQ135" s="55" t="s">
        <v>237</v>
      </c>
      <c r="BR135" s="55" t="s">
        <v>237</v>
      </c>
      <c r="BS135" s="55" t="s">
        <v>1046</v>
      </c>
      <c r="BT135" s="86" t="s">
        <v>1047</v>
      </c>
      <c r="BU135" s="86" t="s">
        <v>1047</v>
      </c>
      <c r="BV135" s="50">
        <v>2006</v>
      </c>
      <c r="BW135" s="51" t="s">
        <v>292</v>
      </c>
      <c r="BX135" s="51" t="s">
        <v>292</v>
      </c>
      <c r="BY135" s="50" t="s">
        <v>292</v>
      </c>
      <c r="BZ135" s="50" t="s">
        <v>292</v>
      </c>
      <c r="CA135" s="50" t="s">
        <v>292</v>
      </c>
      <c r="CB135" s="50" t="s">
        <v>292</v>
      </c>
      <c r="CC135" s="50" t="s">
        <v>292</v>
      </c>
      <c r="CD135" s="50" t="s">
        <v>292</v>
      </c>
      <c r="CE135" s="50" t="s">
        <v>292</v>
      </c>
      <c r="CF135" s="55" t="s">
        <v>241</v>
      </c>
      <c r="CG135" s="55">
        <v>250000</v>
      </c>
      <c r="CH135" s="55" t="s">
        <v>292</v>
      </c>
      <c r="CI135" s="55" t="s">
        <v>292</v>
      </c>
      <c r="CJ135" s="55" t="s">
        <v>292</v>
      </c>
      <c r="CK135" s="55" t="s">
        <v>242</v>
      </c>
      <c r="CL135" s="55" t="s">
        <v>226</v>
      </c>
      <c r="CM135" s="55" t="s">
        <v>226</v>
      </c>
      <c r="CN135" s="55" t="s">
        <v>243</v>
      </c>
      <c r="CO135" s="55" t="s">
        <v>244</v>
      </c>
      <c r="CP135" s="55" t="s">
        <v>237</v>
      </c>
      <c r="CQ135" s="55" t="s">
        <v>245</v>
      </c>
      <c r="CR135" s="55" t="s">
        <v>217</v>
      </c>
      <c r="CS135" s="55" t="s">
        <v>244</v>
      </c>
      <c r="CT135" s="55" t="s">
        <v>246</v>
      </c>
      <c r="CU135" s="55" t="s">
        <v>247</v>
      </c>
      <c r="CV135" s="126">
        <v>50</v>
      </c>
      <c r="CW135" s="126" t="s">
        <v>242</v>
      </c>
      <c r="CX135" s="126" t="s">
        <v>237</v>
      </c>
      <c r="CY135" s="55">
        <v>2</v>
      </c>
      <c r="CZ135" s="126" t="s">
        <v>292</v>
      </c>
      <c r="DA135" s="126" t="s">
        <v>292</v>
      </c>
      <c r="DB135" s="55" t="s">
        <v>1822</v>
      </c>
      <c r="DC135" s="55" t="s">
        <v>292</v>
      </c>
      <c r="DD135" s="55" t="s">
        <v>249</v>
      </c>
      <c r="DE135" s="55" t="s">
        <v>292</v>
      </c>
      <c r="DF135" s="55">
        <v>7.9</v>
      </c>
      <c r="DG135" s="50">
        <v>0</v>
      </c>
      <c r="DH135" s="50" t="s">
        <v>292</v>
      </c>
      <c r="DI135" s="55" t="s">
        <v>249</v>
      </c>
      <c r="DJ135" s="126">
        <v>7.9</v>
      </c>
      <c r="DK135" s="126">
        <f>+DJ135/AB135*100</f>
        <v>7.1248196248196258</v>
      </c>
      <c r="DL135" s="55" t="s">
        <v>1662</v>
      </c>
      <c r="DM135" s="55" t="s">
        <v>268</v>
      </c>
      <c r="DN135" s="126">
        <v>5</v>
      </c>
      <c r="DO135" s="126">
        <v>5</v>
      </c>
      <c r="DP135" s="130">
        <v>100</v>
      </c>
    </row>
    <row r="136" spans="1:120" s="114" customFormat="1" ht="33.950000000000003" customHeight="1">
      <c r="A136" s="342" t="s">
        <v>200</v>
      </c>
      <c r="B136" s="344" t="s">
        <v>186</v>
      </c>
      <c r="C136" s="53" t="s">
        <v>216</v>
      </c>
      <c r="D136" s="103" t="s">
        <v>217</v>
      </c>
      <c r="E136" s="53" t="s">
        <v>276</v>
      </c>
      <c r="F136" s="104">
        <v>43</v>
      </c>
      <c r="G136" s="105">
        <v>38625</v>
      </c>
      <c r="H136" s="52">
        <v>38691</v>
      </c>
      <c r="I136" s="53" t="s">
        <v>890</v>
      </c>
      <c r="J136" s="53" t="s">
        <v>292</v>
      </c>
      <c r="K136" s="53"/>
      <c r="L136" s="53"/>
      <c r="M136" s="262" t="s">
        <v>891</v>
      </c>
      <c r="N136" s="106">
        <v>17521</v>
      </c>
      <c r="O136" s="106">
        <v>16774</v>
      </c>
      <c r="P136" s="106">
        <v>34295</v>
      </c>
      <c r="Q136" s="106">
        <v>14125</v>
      </c>
      <c r="R136" s="106">
        <v>21052</v>
      </c>
      <c r="S136" s="107" t="s">
        <v>326</v>
      </c>
      <c r="T136" s="106">
        <v>35177</v>
      </c>
      <c r="U136" s="108">
        <v>3</v>
      </c>
      <c r="V136" s="106">
        <v>805</v>
      </c>
      <c r="W136" s="106">
        <v>12457</v>
      </c>
      <c r="X136" s="106">
        <v>12981</v>
      </c>
      <c r="Y136" s="109">
        <v>360</v>
      </c>
      <c r="Z136" s="110">
        <v>105.91</v>
      </c>
      <c r="AA136" s="110">
        <v>29.419444444444444</v>
      </c>
      <c r="AB136" s="110">
        <v>45.97</v>
      </c>
      <c r="AC136" s="110">
        <v>12.769444444444444</v>
      </c>
      <c r="AD136" s="110">
        <v>208.12</v>
      </c>
      <c r="AE136" s="109">
        <v>0.68489241481650587</v>
      </c>
      <c r="AF136" s="108" t="s">
        <v>1646</v>
      </c>
      <c r="AG136" s="108" t="s">
        <v>892</v>
      </c>
      <c r="AH136" s="108" t="s">
        <v>224</v>
      </c>
      <c r="AI136" s="108">
        <v>188.2</v>
      </c>
      <c r="AJ136" s="109">
        <v>360</v>
      </c>
      <c r="AK136" s="108">
        <v>3921</v>
      </c>
      <c r="AL136" s="110">
        <v>579</v>
      </c>
      <c r="AM136" s="106">
        <v>4500</v>
      </c>
      <c r="AN136" s="106">
        <v>5292.3381095447194</v>
      </c>
      <c r="AO136" s="111">
        <v>30.205685232262535</v>
      </c>
      <c r="AP136" s="108">
        <v>17</v>
      </c>
      <c r="AQ136" s="108" t="s">
        <v>225</v>
      </c>
      <c r="AR136" s="108" t="s">
        <v>685</v>
      </c>
      <c r="AS136" s="106">
        <v>4500</v>
      </c>
      <c r="AT136" s="108" t="s">
        <v>292</v>
      </c>
      <c r="AU136" s="108" t="s">
        <v>292</v>
      </c>
      <c r="AV136" s="108" t="s">
        <v>292</v>
      </c>
      <c r="AW136" s="108" t="s">
        <v>311</v>
      </c>
      <c r="AX136" s="108">
        <v>13</v>
      </c>
      <c r="AY136" s="108">
        <v>21.08</v>
      </c>
      <c r="AZ136" s="111">
        <v>18.98</v>
      </c>
      <c r="BA136" s="111">
        <v>90.037950664136631</v>
      </c>
      <c r="BB136" s="108" t="s">
        <v>228</v>
      </c>
      <c r="BC136" s="108" t="s">
        <v>229</v>
      </c>
      <c r="BD136" s="108" t="s">
        <v>226</v>
      </c>
      <c r="BE136" s="108" t="s">
        <v>230</v>
      </c>
      <c r="BF136" s="108">
        <v>90</v>
      </c>
      <c r="BG136" s="108" t="s">
        <v>231</v>
      </c>
      <c r="BH136" s="108" t="s">
        <v>225</v>
      </c>
      <c r="BI136" s="108" t="s">
        <v>232</v>
      </c>
      <c r="BJ136" s="108" t="s">
        <v>233</v>
      </c>
      <c r="BK136" s="108"/>
      <c r="BL136" s="108" t="s">
        <v>133</v>
      </c>
      <c r="BM136" s="108" t="s">
        <v>234</v>
      </c>
      <c r="BN136" s="108" t="s">
        <v>235</v>
      </c>
      <c r="BO136" s="108" t="s">
        <v>217</v>
      </c>
      <c r="BP136" s="108" t="s">
        <v>236</v>
      </c>
      <c r="BQ136" s="108" t="s">
        <v>237</v>
      </c>
      <c r="BR136" s="108" t="s">
        <v>237</v>
      </c>
      <c r="BS136" s="108" t="s">
        <v>238</v>
      </c>
      <c r="BT136" s="115" t="s">
        <v>239</v>
      </c>
      <c r="BU136" s="115" t="s">
        <v>239</v>
      </c>
      <c r="BV136" s="111">
        <v>2006</v>
      </c>
      <c r="BW136" s="54">
        <v>7</v>
      </c>
      <c r="BX136" s="54"/>
      <c r="BY136" s="111">
        <v>2006</v>
      </c>
      <c r="BZ136" s="111">
        <v>2013</v>
      </c>
      <c r="CA136" s="111">
        <v>1</v>
      </c>
      <c r="CB136" s="111"/>
      <c r="CC136" s="111"/>
      <c r="CD136" s="111"/>
      <c r="CE136" s="111" t="s">
        <v>240</v>
      </c>
      <c r="CF136" s="54" t="s">
        <v>241</v>
      </c>
      <c r="CG136" s="108">
        <v>40000</v>
      </c>
      <c r="CH136" s="108">
        <v>14000</v>
      </c>
      <c r="CI136" s="108">
        <v>11000</v>
      </c>
      <c r="CJ136" s="108" t="s">
        <v>225</v>
      </c>
      <c r="CK136" s="108" t="s">
        <v>242</v>
      </c>
      <c r="CL136" s="108" t="s">
        <v>217</v>
      </c>
      <c r="CM136" s="108" t="s">
        <v>217</v>
      </c>
      <c r="CN136" s="108" t="s">
        <v>816</v>
      </c>
      <c r="CO136" s="108" t="s">
        <v>501</v>
      </c>
      <c r="CP136" s="108" t="s">
        <v>237</v>
      </c>
      <c r="CQ136" s="108" t="s">
        <v>457</v>
      </c>
      <c r="CR136" s="108" t="s">
        <v>217</v>
      </c>
      <c r="CS136" s="108" t="s">
        <v>244</v>
      </c>
      <c r="CT136" s="108" t="s">
        <v>246</v>
      </c>
      <c r="CU136" s="108" t="s">
        <v>241</v>
      </c>
      <c r="CV136" s="106">
        <v>80</v>
      </c>
      <c r="CW136" s="106">
        <v>2700</v>
      </c>
      <c r="CX136" s="108" t="s">
        <v>225</v>
      </c>
      <c r="CY136" s="108" t="s">
        <v>242</v>
      </c>
      <c r="CZ136" s="108" t="s">
        <v>242</v>
      </c>
      <c r="DA136" s="108" t="s">
        <v>242</v>
      </c>
      <c r="DB136" s="108" t="s">
        <v>783</v>
      </c>
      <c r="DC136" s="108" t="s">
        <v>248</v>
      </c>
      <c r="DD136" s="108" t="s">
        <v>446</v>
      </c>
      <c r="DE136" s="108" t="s">
        <v>221</v>
      </c>
      <c r="DF136" s="106">
        <v>0</v>
      </c>
      <c r="DG136" s="111">
        <v>0</v>
      </c>
      <c r="DH136" s="111">
        <v>0</v>
      </c>
      <c r="DI136" s="111" t="s">
        <v>249</v>
      </c>
      <c r="DJ136" s="106">
        <v>0</v>
      </c>
      <c r="DK136" s="106">
        <v>0</v>
      </c>
      <c r="DL136" s="108" t="s">
        <v>893</v>
      </c>
      <c r="DM136" s="108" t="s">
        <v>305</v>
      </c>
      <c r="DN136" s="106">
        <v>4</v>
      </c>
      <c r="DO136" s="106">
        <v>16</v>
      </c>
      <c r="DP136" s="113">
        <v>25</v>
      </c>
    </row>
    <row r="137" spans="1:120" ht="33.950000000000003" customHeight="1">
      <c r="A137" s="343"/>
      <c r="B137" s="345"/>
      <c r="C137" s="35" t="s">
        <v>260</v>
      </c>
      <c r="D137" s="120" t="s">
        <v>217</v>
      </c>
      <c r="E137" s="121" t="s">
        <v>276</v>
      </c>
      <c r="F137" s="122" t="s">
        <v>1089</v>
      </c>
      <c r="G137" s="122">
        <v>38625</v>
      </c>
      <c r="H137" s="122">
        <v>38691</v>
      </c>
      <c r="I137" s="122" t="s">
        <v>890</v>
      </c>
      <c r="J137" s="122" t="s">
        <v>1799</v>
      </c>
      <c r="K137" s="122" t="s">
        <v>227</v>
      </c>
      <c r="L137" s="122" t="s">
        <v>227</v>
      </c>
      <c r="M137" s="122" t="s">
        <v>891</v>
      </c>
      <c r="N137" s="126">
        <v>18272</v>
      </c>
      <c r="O137" s="126">
        <v>16930</v>
      </c>
      <c r="P137" s="126">
        <v>35202</v>
      </c>
      <c r="Q137" s="126">
        <v>14125</v>
      </c>
      <c r="R137" s="146">
        <v>21052</v>
      </c>
      <c r="S137" s="127" t="s">
        <v>326</v>
      </c>
      <c r="T137" s="126">
        <v>35177</v>
      </c>
      <c r="U137" s="55">
        <v>4.7</v>
      </c>
      <c r="V137" s="126">
        <v>812</v>
      </c>
      <c r="W137" s="126">
        <v>12457</v>
      </c>
      <c r="X137" s="126">
        <v>12981</v>
      </c>
      <c r="Y137" s="128">
        <v>399.5</v>
      </c>
      <c r="Z137" s="129">
        <v>184.96</v>
      </c>
      <c r="AA137" s="129">
        <v>46.26</v>
      </c>
      <c r="AB137" s="129">
        <v>122.24</v>
      </c>
      <c r="AC137" s="129">
        <v>30.6</v>
      </c>
      <c r="AD137" s="129">
        <v>92.3</v>
      </c>
      <c r="AE137" s="128">
        <v>0.44</v>
      </c>
      <c r="AF137" s="55" t="s">
        <v>1090</v>
      </c>
      <c r="AG137" s="55" t="s">
        <v>255</v>
      </c>
      <c r="AH137" s="55" t="s">
        <v>224</v>
      </c>
      <c r="AI137" s="55">
        <v>384.5</v>
      </c>
      <c r="AJ137" s="128">
        <v>384.5</v>
      </c>
      <c r="AK137" s="55">
        <v>4932</v>
      </c>
      <c r="AL137" s="129">
        <v>579</v>
      </c>
      <c r="AM137" s="126">
        <f>AK137+AL137</f>
        <v>5511</v>
      </c>
      <c r="AN137" s="126">
        <v>14125</v>
      </c>
      <c r="AO137" s="50">
        <v>100</v>
      </c>
      <c r="AP137" s="55">
        <v>6</v>
      </c>
      <c r="AQ137" s="55" t="s">
        <v>225</v>
      </c>
      <c r="AR137" s="55" t="s">
        <v>685</v>
      </c>
      <c r="AS137" s="126">
        <v>4500</v>
      </c>
      <c r="AT137" s="55" t="s">
        <v>226</v>
      </c>
      <c r="AU137" s="55" t="s">
        <v>292</v>
      </c>
      <c r="AV137" s="55" t="s">
        <v>292</v>
      </c>
      <c r="AW137" s="55" t="s">
        <v>226</v>
      </c>
      <c r="AX137" s="55">
        <v>8</v>
      </c>
      <c r="AY137" s="55">
        <v>21.08</v>
      </c>
      <c r="AZ137" s="50">
        <v>35.28</v>
      </c>
      <c r="BA137" s="50">
        <v>100</v>
      </c>
      <c r="BB137" s="50" t="s">
        <v>228</v>
      </c>
      <c r="BC137" s="50" t="s">
        <v>229</v>
      </c>
      <c r="BD137" s="50" t="s">
        <v>226</v>
      </c>
      <c r="BE137" s="50" t="s">
        <v>230</v>
      </c>
      <c r="BF137" s="50">
        <v>90</v>
      </c>
      <c r="BG137" s="50" t="s">
        <v>231</v>
      </c>
      <c r="BH137" s="50" t="s">
        <v>225</v>
      </c>
      <c r="BI137" s="50" t="s">
        <v>232</v>
      </c>
      <c r="BJ137" s="50" t="s">
        <v>233</v>
      </c>
      <c r="BK137" s="50"/>
      <c r="BL137" s="50" t="s">
        <v>133</v>
      </c>
      <c r="BM137" s="50" t="s">
        <v>234</v>
      </c>
      <c r="BN137" s="50" t="s">
        <v>235</v>
      </c>
      <c r="BO137" s="50" t="s">
        <v>217</v>
      </c>
      <c r="BP137" s="50" t="s">
        <v>236</v>
      </c>
      <c r="BQ137" s="50" t="s">
        <v>237</v>
      </c>
      <c r="BR137" s="50" t="s">
        <v>237</v>
      </c>
      <c r="BS137" s="50" t="s">
        <v>238</v>
      </c>
      <c r="BT137" s="50" t="s">
        <v>239</v>
      </c>
      <c r="BU137" s="50" t="s">
        <v>239</v>
      </c>
      <c r="BV137" s="50">
        <v>2006</v>
      </c>
      <c r="BW137" s="50">
        <v>7</v>
      </c>
      <c r="BX137" s="50"/>
      <c r="BY137" s="50">
        <v>2006</v>
      </c>
      <c r="BZ137" s="50">
        <v>2013</v>
      </c>
      <c r="CA137" s="50" t="s">
        <v>227</v>
      </c>
      <c r="CB137" s="50">
        <v>0</v>
      </c>
      <c r="CC137" s="50" t="s">
        <v>227</v>
      </c>
      <c r="CD137" s="50"/>
      <c r="CE137" s="50" t="s">
        <v>240</v>
      </c>
      <c r="CF137" s="55" t="s">
        <v>241</v>
      </c>
      <c r="CG137" s="55">
        <v>40000</v>
      </c>
      <c r="CH137" s="55">
        <v>14000</v>
      </c>
      <c r="CI137" s="55">
        <v>11000</v>
      </c>
      <c r="CJ137" s="55" t="s">
        <v>225</v>
      </c>
      <c r="CK137" s="55" t="s">
        <v>242</v>
      </c>
      <c r="CL137" s="55" t="s">
        <v>217</v>
      </c>
      <c r="CM137" s="55" t="s">
        <v>217</v>
      </c>
      <c r="CN137" s="55" t="s">
        <v>816</v>
      </c>
      <c r="CO137" s="55" t="s">
        <v>501</v>
      </c>
      <c r="CP137" s="55" t="s">
        <v>237</v>
      </c>
      <c r="CQ137" s="55" t="s">
        <v>457</v>
      </c>
      <c r="CR137" s="55" t="s">
        <v>217</v>
      </c>
      <c r="CS137" s="55" t="s">
        <v>244</v>
      </c>
      <c r="CT137" s="55" t="s">
        <v>246</v>
      </c>
      <c r="CU137" s="55" t="s">
        <v>241</v>
      </c>
      <c r="CV137" s="55">
        <v>80</v>
      </c>
      <c r="CW137" s="55">
        <v>2700</v>
      </c>
      <c r="CX137" s="55" t="s">
        <v>225</v>
      </c>
      <c r="CY137" s="55" t="s">
        <v>242</v>
      </c>
      <c r="CZ137" s="55" t="s">
        <v>242</v>
      </c>
      <c r="DA137" s="55" t="s">
        <v>242</v>
      </c>
      <c r="DB137" s="55" t="s">
        <v>248</v>
      </c>
      <c r="DC137" s="55" t="s">
        <v>248</v>
      </c>
      <c r="DD137" s="55" t="s">
        <v>249</v>
      </c>
      <c r="DE137" s="55" t="s">
        <v>292</v>
      </c>
      <c r="DF137" s="55">
        <v>15</v>
      </c>
      <c r="DG137" s="50">
        <v>0</v>
      </c>
      <c r="DH137" s="50" t="s">
        <v>292</v>
      </c>
      <c r="DI137" s="55" t="s">
        <v>249</v>
      </c>
      <c r="DJ137" s="126">
        <v>14.7</v>
      </c>
      <c r="DK137" s="126">
        <f>+DJ137/AB137*100</f>
        <v>12.025523560209423</v>
      </c>
      <c r="DL137" s="55" t="s">
        <v>893</v>
      </c>
      <c r="DM137" s="55" t="s">
        <v>305</v>
      </c>
      <c r="DN137" s="126">
        <v>0</v>
      </c>
      <c r="DO137" s="126">
        <v>4</v>
      </c>
      <c r="DP137" s="130">
        <v>0</v>
      </c>
    </row>
    <row r="138" spans="1:120" s="224" customFormat="1" ht="38.25">
      <c r="A138" s="342" t="s">
        <v>201</v>
      </c>
      <c r="B138" s="344" t="s">
        <v>186</v>
      </c>
      <c r="C138" s="53" t="s">
        <v>216</v>
      </c>
      <c r="D138" s="266" t="s">
        <v>217</v>
      </c>
      <c r="E138" s="267" t="s">
        <v>218</v>
      </c>
      <c r="F138" s="268">
        <v>1964</v>
      </c>
      <c r="G138" s="269">
        <v>38626</v>
      </c>
      <c r="H138" s="269">
        <v>38700</v>
      </c>
      <c r="I138" s="267" t="s">
        <v>894</v>
      </c>
      <c r="J138" s="267"/>
      <c r="K138" s="267"/>
      <c r="L138" s="267"/>
      <c r="M138" s="270" t="s">
        <v>895</v>
      </c>
      <c r="N138" s="106">
        <v>1083</v>
      </c>
      <c r="O138" s="106">
        <v>5061</v>
      </c>
      <c r="P138" s="106">
        <f>SUM(N138:O138)</f>
        <v>6144</v>
      </c>
      <c r="Q138" s="106">
        <v>1167</v>
      </c>
      <c r="R138" s="106">
        <v>4900</v>
      </c>
      <c r="S138" s="106" t="s">
        <v>326</v>
      </c>
      <c r="T138" s="106">
        <f>Q138+R138</f>
        <v>6067</v>
      </c>
      <c r="U138" s="107">
        <v>0.24</v>
      </c>
      <c r="V138" s="106">
        <v>139</v>
      </c>
      <c r="W138" s="106">
        <v>442</v>
      </c>
      <c r="X138" s="106">
        <v>551</v>
      </c>
      <c r="Y138" s="107">
        <v>24.11</v>
      </c>
      <c r="Z138" s="107">
        <v>10.5</v>
      </c>
      <c r="AA138" s="107">
        <f>Z138/Y138*100</f>
        <v>43.550394027374537</v>
      </c>
      <c r="AB138" s="107">
        <v>8.3000000000000007</v>
      </c>
      <c r="AC138" s="107">
        <f>AB138/Y138*100</f>
        <v>34.425549564496059</v>
      </c>
      <c r="AD138" s="107">
        <f>Y138-Z138-AB138</f>
        <v>5.3099999999999987</v>
      </c>
      <c r="AE138" s="107">
        <f>(Y138/30*1000)/N138</f>
        <v>0.74207448445675595</v>
      </c>
      <c r="AF138" s="108" t="s">
        <v>1669</v>
      </c>
      <c r="AG138" s="107" t="s">
        <v>294</v>
      </c>
      <c r="AH138" s="107" t="s">
        <v>309</v>
      </c>
      <c r="AI138" s="107">
        <v>19.649999999999999</v>
      </c>
      <c r="AJ138" s="107">
        <f>+Y138-DF138</f>
        <v>23.439999999999998</v>
      </c>
      <c r="AK138" s="106">
        <v>449</v>
      </c>
      <c r="AL138" s="106">
        <v>0</v>
      </c>
      <c r="AM138" s="106">
        <v>449</v>
      </c>
      <c r="AN138" s="106">
        <f>N138*AO138/100</f>
        <v>882.51724137931046</v>
      </c>
      <c r="AO138" s="106">
        <v>81.488203266787664</v>
      </c>
      <c r="AP138" s="106">
        <v>5</v>
      </c>
      <c r="AQ138" s="107" t="s">
        <v>225</v>
      </c>
      <c r="AR138" s="107"/>
      <c r="AS138" s="106">
        <v>449</v>
      </c>
      <c r="AT138" s="107" t="s">
        <v>226</v>
      </c>
      <c r="AU138" s="107" t="s">
        <v>226</v>
      </c>
      <c r="AV138" s="107" t="s">
        <v>292</v>
      </c>
      <c r="AW138" s="107" t="s">
        <v>292</v>
      </c>
      <c r="AX138" s="106">
        <v>4</v>
      </c>
      <c r="AY138" s="107">
        <v>6.9</v>
      </c>
      <c r="AZ138" s="107">
        <v>2.38</v>
      </c>
      <c r="BA138" s="271">
        <f>IF(AND(ISNUMBER(AY138),AY138&gt;0),100*AZ138/AY138,"")</f>
        <v>34.492753623188406</v>
      </c>
      <c r="BB138" s="107" t="s">
        <v>228</v>
      </c>
      <c r="BC138" s="107" t="s">
        <v>635</v>
      </c>
      <c r="BD138" s="107" t="s">
        <v>226</v>
      </c>
      <c r="BE138" s="288" t="s">
        <v>863</v>
      </c>
      <c r="BF138" s="107">
        <v>6</v>
      </c>
      <c r="BG138" s="107" t="s">
        <v>201</v>
      </c>
      <c r="BH138" s="107" t="str">
        <f>IF(B138=BG138,"Si","No")</f>
        <v>No</v>
      </c>
      <c r="BI138" s="107">
        <v>821898</v>
      </c>
      <c r="BJ138" s="107">
        <v>1266866</v>
      </c>
      <c r="BK138" s="106" t="s">
        <v>896</v>
      </c>
      <c r="BL138" s="107" t="s">
        <v>10</v>
      </c>
      <c r="BM138" s="107" t="s">
        <v>234</v>
      </c>
      <c r="BN138" s="107" t="s">
        <v>235</v>
      </c>
      <c r="BO138" s="107" t="str">
        <f>IF(BN138="rural","Si","No")</f>
        <v>Si</v>
      </c>
      <c r="BP138" s="107" t="s">
        <v>897</v>
      </c>
      <c r="BQ138" s="107" t="s">
        <v>237</v>
      </c>
      <c r="BR138" s="107" t="s">
        <v>237</v>
      </c>
      <c r="BS138" s="107" t="s">
        <v>898</v>
      </c>
      <c r="BT138" s="112">
        <v>38369</v>
      </c>
      <c r="BU138" s="112">
        <v>38369</v>
      </c>
      <c r="BV138" s="106">
        <f>YEAR(BU138)</f>
        <v>2005</v>
      </c>
      <c r="BW138" s="106">
        <v>8</v>
      </c>
      <c r="BX138" s="106"/>
      <c r="BY138" s="106">
        <f>+BV138</f>
        <v>2005</v>
      </c>
      <c r="BZ138" s="106">
        <f>IF(BY138&gt;=BV138,BY138+BW138,BU138+BW138*365)</f>
        <v>2013</v>
      </c>
      <c r="CA138" s="106">
        <f>IF(BZ138&gt;2012,BZ138-2012,0)</f>
        <v>1</v>
      </c>
      <c r="CB138" s="106"/>
      <c r="CC138" s="106"/>
      <c r="CD138" s="107"/>
      <c r="CE138" s="107"/>
      <c r="CF138" s="107" t="s">
        <v>302</v>
      </c>
      <c r="CG138" s="106">
        <v>25000</v>
      </c>
      <c r="CH138" s="106">
        <v>861.5</v>
      </c>
      <c r="CI138" s="106">
        <v>190</v>
      </c>
      <c r="CJ138" s="107" t="s">
        <v>217</v>
      </c>
      <c r="CK138" s="107" t="s">
        <v>217</v>
      </c>
      <c r="CL138" s="107" t="s">
        <v>217</v>
      </c>
      <c r="CM138" s="107" t="s">
        <v>217</v>
      </c>
      <c r="CN138" s="107" t="s">
        <v>816</v>
      </c>
      <c r="CO138" s="107" t="s">
        <v>244</v>
      </c>
      <c r="CP138" s="107" t="s">
        <v>237</v>
      </c>
      <c r="CQ138" s="107" t="s">
        <v>320</v>
      </c>
      <c r="CR138" s="107" t="s">
        <v>217</v>
      </c>
      <c r="CS138" s="107" t="s">
        <v>244</v>
      </c>
      <c r="CT138" s="107" t="s">
        <v>246</v>
      </c>
      <c r="CU138" s="107" t="s">
        <v>321</v>
      </c>
      <c r="CV138" s="106" t="s">
        <v>227</v>
      </c>
      <c r="CW138" s="106">
        <v>5000</v>
      </c>
      <c r="CX138" s="107" t="s">
        <v>225</v>
      </c>
      <c r="CY138" s="107">
        <v>0</v>
      </c>
      <c r="CZ138" s="107" t="s">
        <v>225</v>
      </c>
      <c r="DA138" s="107" t="s">
        <v>225</v>
      </c>
      <c r="DB138" s="107"/>
      <c r="DC138" s="107"/>
      <c r="DD138" s="107" t="s">
        <v>248</v>
      </c>
      <c r="DE138" s="107"/>
      <c r="DF138" s="107">
        <f>+DG138+DJ138</f>
        <v>0.67</v>
      </c>
      <c r="DG138" s="107">
        <v>0</v>
      </c>
      <c r="DH138" s="107">
        <f>100*DG138/Z138</f>
        <v>0</v>
      </c>
      <c r="DI138" s="107" t="s">
        <v>249</v>
      </c>
      <c r="DJ138" s="107">
        <v>0.67</v>
      </c>
      <c r="DK138" s="107">
        <f>IF(AB138&gt;0,100*DJ138/AB138,"")</f>
        <v>8.0722891566265051</v>
      </c>
      <c r="DL138" s="107" t="s">
        <v>744</v>
      </c>
      <c r="DM138" s="107" t="s">
        <v>899</v>
      </c>
      <c r="DN138" s="106">
        <v>0</v>
      </c>
      <c r="DO138" s="106">
        <v>0</v>
      </c>
      <c r="DP138" s="106">
        <v>0</v>
      </c>
    </row>
    <row r="139" spans="1:120" ht="58.5" customHeight="1">
      <c r="A139" s="343"/>
      <c r="B139" s="345"/>
      <c r="C139" s="35" t="s">
        <v>260</v>
      </c>
      <c r="D139" s="272" t="s">
        <v>217</v>
      </c>
      <c r="E139" s="277" t="s">
        <v>218</v>
      </c>
      <c r="F139" s="176">
        <v>1964</v>
      </c>
      <c r="G139" s="289">
        <v>38626</v>
      </c>
      <c r="H139" s="289">
        <v>38700</v>
      </c>
      <c r="I139" s="277" t="s">
        <v>894</v>
      </c>
      <c r="J139" s="179" t="s">
        <v>226</v>
      </c>
      <c r="K139" s="179" t="s">
        <v>227</v>
      </c>
      <c r="L139" s="179" t="s">
        <v>227</v>
      </c>
      <c r="M139" s="251" t="s">
        <v>895</v>
      </c>
      <c r="N139" s="146">
        <v>1043</v>
      </c>
      <c r="O139" s="146">
        <v>5254</v>
      </c>
      <c r="P139" s="146">
        <v>6297</v>
      </c>
      <c r="Q139" s="146">
        <v>1533</v>
      </c>
      <c r="R139" s="146">
        <v>4408</v>
      </c>
      <c r="S139" s="146" t="s">
        <v>1733</v>
      </c>
      <c r="T139" s="146">
        <v>5941</v>
      </c>
      <c r="U139" s="179">
        <v>0.24</v>
      </c>
      <c r="V139" s="146">
        <v>139</v>
      </c>
      <c r="W139" s="146">
        <v>447</v>
      </c>
      <c r="X139" s="146">
        <v>590</v>
      </c>
      <c r="Y139" s="179">
        <v>30</v>
      </c>
      <c r="Z139" s="179">
        <v>15.26</v>
      </c>
      <c r="AA139" s="179">
        <v>50.89</v>
      </c>
      <c r="AB139" s="179">
        <v>12.67</v>
      </c>
      <c r="AC139" s="179">
        <v>42.24</v>
      </c>
      <c r="AD139" s="179">
        <v>2.0699999999999998</v>
      </c>
      <c r="AE139" s="179">
        <v>0.65</v>
      </c>
      <c r="AF139" s="55" t="s">
        <v>1669</v>
      </c>
      <c r="AG139" s="127" t="s">
        <v>294</v>
      </c>
      <c r="AH139" s="127" t="s">
        <v>309</v>
      </c>
      <c r="AI139" s="179">
        <v>29</v>
      </c>
      <c r="AJ139" s="179">
        <v>29</v>
      </c>
      <c r="AK139" s="146">
        <v>449</v>
      </c>
      <c r="AL139" s="146">
        <v>0</v>
      </c>
      <c r="AM139" s="146">
        <v>449</v>
      </c>
      <c r="AN139" s="146">
        <v>1533</v>
      </c>
      <c r="AO139" s="146">
        <v>100</v>
      </c>
      <c r="AP139" s="146">
        <v>5</v>
      </c>
      <c r="AQ139" s="179" t="s">
        <v>225</v>
      </c>
      <c r="AR139" s="179" t="s">
        <v>1800</v>
      </c>
      <c r="AS139" s="146">
        <v>449</v>
      </c>
      <c r="AT139" s="179" t="s">
        <v>226</v>
      </c>
      <c r="AU139" s="179" t="s">
        <v>226</v>
      </c>
      <c r="AV139" s="179" t="s">
        <v>292</v>
      </c>
      <c r="AW139" s="179" t="s">
        <v>292</v>
      </c>
      <c r="AX139" s="146">
        <v>4</v>
      </c>
      <c r="AY139" s="179">
        <v>6.9</v>
      </c>
      <c r="AZ139" s="179">
        <v>2.4</v>
      </c>
      <c r="BA139" s="146">
        <v>34</v>
      </c>
      <c r="BB139" s="179" t="s">
        <v>228</v>
      </c>
      <c r="BC139" s="179" t="s">
        <v>862</v>
      </c>
      <c r="BD139" s="179" t="s">
        <v>217</v>
      </c>
      <c r="BE139" s="179" t="s">
        <v>863</v>
      </c>
      <c r="BF139" s="179">
        <v>2</v>
      </c>
      <c r="BG139" s="179" t="s">
        <v>197</v>
      </c>
      <c r="BH139" s="179" t="str">
        <f>IF(B139=BG139,"Si","No")</f>
        <v>No</v>
      </c>
      <c r="BI139" s="179" t="s">
        <v>864</v>
      </c>
      <c r="BJ139" s="179" t="s">
        <v>865</v>
      </c>
      <c r="BK139" s="146"/>
      <c r="BL139" s="179" t="s">
        <v>10</v>
      </c>
      <c r="BM139" s="179" t="s">
        <v>234</v>
      </c>
      <c r="BN139" s="179" t="s">
        <v>235</v>
      </c>
      <c r="BO139" s="179" t="str">
        <f>IF(BN139="rural","Si","No")</f>
        <v>Si</v>
      </c>
      <c r="BP139" s="179" t="s">
        <v>866</v>
      </c>
      <c r="BQ139" s="179" t="s">
        <v>237</v>
      </c>
      <c r="BR139" s="179" t="s">
        <v>237</v>
      </c>
      <c r="BS139" s="179" t="s">
        <v>867</v>
      </c>
      <c r="BT139" s="149">
        <v>37327</v>
      </c>
      <c r="BU139" s="149">
        <v>37325</v>
      </c>
      <c r="BV139" s="146">
        <f>YEAR(BU139)</f>
        <v>2002</v>
      </c>
      <c r="BW139" s="146">
        <v>20</v>
      </c>
      <c r="BX139" s="146"/>
      <c r="BY139" s="146">
        <f>+BV139</f>
        <v>2002</v>
      </c>
      <c r="BZ139" s="146">
        <f>IF(BY139&gt;=BV139,BY139+BW139,BU139+BW139*365)</f>
        <v>2022</v>
      </c>
      <c r="CA139" s="146">
        <f>IF(BZ139&gt;2012,BZ139-2012,0)</f>
        <v>10</v>
      </c>
      <c r="CB139" s="146">
        <v>10</v>
      </c>
      <c r="CC139" s="146" t="s">
        <v>227</v>
      </c>
      <c r="CD139" s="179" t="s">
        <v>868</v>
      </c>
      <c r="CE139" s="179"/>
      <c r="CF139" s="179" t="s">
        <v>1335</v>
      </c>
      <c r="CG139" s="146">
        <v>7625</v>
      </c>
      <c r="CH139" s="146">
        <v>4515</v>
      </c>
      <c r="CI139" s="146">
        <v>1104</v>
      </c>
      <c r="CJ139" s="179" t="s">
        <v>225</v>
      </c>
      <c r="CK139" s="179" t="s">
        <v>242</v>
      </c>
      <c r="CL139" s="179" t="s">
        <v>217</v>
      </c>
      <c r="CM139" s="179" t="s">
        <v>217</v>
      </c>
      <c r="CN139" s="179" t="s">
        <v>816</v>
      </c>
      <c r="CO139" s="179" t="s">
        <v>1463</v>
      </c>
      <c r="CP139" s="179" t="s">
        <v>225</v>
      </c>
      <c r="CQ139" s="179" t="s">
        <v>249</v>
      </c>
      <c r="CR139" s="290" t="s">
        <v>1464</v>
      </c>
      <c r="CS139" s="290" t="s">
        <v>1465</v>
      </c>
      <c r="CT139" s="290" t="s">
        <v>1478</v>
      </c>
      <c r="CU139" s="179" t="s">
        <v>321</v>
      </c>
      <c r="CV139" s="146">
        <v>150</v>
      </c>
      <c r="CW139" s="146">
        <v>500</v>
      </c>
      <c r="CX139" s="179" t="s">
        <v>225</v>
      </c>
      <c r="CY139" s="179"/>
      <c r="CZ139" s="179"/>
      <c r="DA139" s="179"/>
      <c r="DB139" s="179" t="s">
        <v>248</v>
      </c>
      <c r="DC139" s="179" t="s">
        <v>248</v>
      </c>
      <c r="DD139" s="179" t="s">
        <v>249</v>
      </c>
      <c r="DE139" s="179" t="s">
        <v>248</v>
      </c>
      <c r="DF139" s="179">
        <v>1</v>
      </c>
      <c r="DG139" s="179">
        <v>0</v>
      </c>
      <c r="DH139" s="179">
        <v>0</v>
      </c>
      <c r="DI139" s="179" t="s">
        <v>249</v>
      </c>
      <c r="DJ139" s="179">
        <v>1</v>
      </c>
      <c r="DK139" s="179">
        <f>+DJ139/AB139*100</f>
        <v>7.8926598263614842</v>
      </c>
      <c r="DL139" s="179" t="s">
        <v>744</v>
      </c>
      <c r="DM139" s="179" t="s">
        <v>332</v>
      </c>
      <c r="DN139" s="146">
        <v>0</v>
      </c>
      <c r="DO139" s="146">
        <v>1</v>
      </c>
      <c r="DP139" s="146">
        <v>0</v>
      </c>
    </row>
    <row r="140" spans="1:120" s="114" customFormat="1" ht="33.950000000000003" customHeight="1">
      <c r="A140" s="342" t="s">
        <v>202</v>
      </c>
      <c r="B140" s="344" t="s">
        <v>186</v>
      </c>
      <c r="C140" s="53" t="s">
        <v>216</v>
      </c>
      <c r="D140" s="103" t="s">
        <v>217</v>
      </c>
      <c r="E140" s="53" t="s">
        <v>276</v>
      </c>
      <c r="F140" s="104">
        <v>143</v>
      </c>
      <c r="G140" s="105">
        <v>38624</v>
      </c>
      <c r="H140" s="105">
        <v>38684</v>
      </c>
      <c r="I140" s="53" t="s">
        <v>900</v>
      </c>
      <c r="J140" s="53"/>
      <c r="K140" s="53"/>
      <c r="L140" s="53"/>
      <c r="M140" s="262" t="s">
        <v>901</v>
      </c>
      <c r="N140" s="106">
        <v>29354</v>
      </c>
      <c r="O140" s="106">
        <v>15823</v>
      </c>
      <c r="P140" s="106">
        <v>45177</v>
      </c>
      <c r="Q140" s="106">
        <v>34047</v>
      </c>
      <c r="R140" s="106">
        <v>19004</v>
      </c>
      <c r="S140" s="107" t="s">
        <v>326</v>
      </c>
      <c r="T140" s="106">
        <v>53051</v>
      </c>
      <c r="U140" s="108">
        <v>4.8600000000000003</v>
      </c>
      <c r="V140" s="106">
        <v>724</v>
      </c>
      <c r="W140" s="106">
        <v>6644</v>
      </c>
      <c r="X140" s="106">
        <v>7284</v>
      </c>
      <c r="Y140" s="109">
        <v>490.5</v>
      </c>
      <c r="Z140" s="110">
        <v>214.6</v>
      </c>
      <c r="AA140" s="110">
        <v>43.751274209989802</v>
      </c>
      <c r="AB140" s="110">
        <v>226.7</v>
      </c>
      <c r="AC140" s="110">
        <v>46.218144750254844</v>
      </c>
      <c r="AD140" s="110">
        <v>49.199999999999989</v>
      </c>
      <c r="AE140" s="109">
        <v>0.55699393609048176</v>
      </c>
      <c r="AF140" s="108" t="s">
        <v>1655</v>
      </c>
      <c r="AG140" s="108" t="s">
        <v>902</v>
      </c>
      <c r="AH140" s="108" t="s">
        <v>256</v>
      </c>
      <c r="AI140" s="108">
        <v>472.5</v>
      </c>
      <c r="AJ140" s="109">
        <v>483.5</v>
      </c>
      <c r="AK140" s="108">
        <v>7284</v>
      </c>
      <c r="AL140" s="110" t="s">
        <v>227</v>
      </c>
      <c r="AM140" s="106">
        <v>7284</v>
      </c>
      <c r="AN140" s="106">
        <v>29354</v>
      </c>
      <c r="AO140" s="111">
        <v>100</v>
      </c>
      <c r="AP140" s="108">
        <v>6</v>
      </c>
      <c r="AQ140" s="108" t="s">
        <v>225</v>
      </c>
      <c r="AR140" s="108"/>
      <c r="AS140" s="106">
        <v>7284</v>
      </c>
      <c r="AT140" s="108" t="s">
        <v>226</v>
      </c>
      <c r="AU140" s="108" t="s">
        <v>292</v>
      </c>
      <c r="AV140" s="108" t="s">
        <v>292</v>
      </c>
      <c r="AW140" s="108" t="s">
        <v>903</v>
      </c>
      <c r="AX140" s="108">
        <v>11</v>
      </c>
      <c r="AY140" s="108">
        <v>32</v>
      </c>
      <c r="AZ140" s="111">
        <v>16.350000000000001</v>
      </c>
      <c r="BA140" s="111">
        <v>51.093750000000007</v>
      </c>
      <c r="BB140" s="108" t="s">
        <v>228</v>
      </c>
      <c r="BC140" s="108" t="s">
        <v>904</v>
      </c>
      <c r="BD140" s="108" t="s">
        <v>217</v>
      </c>
      <c r="BE140" s="108" t="s">
        <v>905</v>
      </c>
      <c r="BF140" s="108">
        <v>9</v>
      </c>
      <c r="BG140" s="108" t="s">
        <v>202</v>
      </c>
      <c r="BH140" s="108" t="s">
        <v>217</v>
      </c>
      <c r="BI140" s="108" t="s">
        <v>906</v>
      </c>
      <c r="BJ140" s="108" t="s">
        <v>907</v>
      </c>
      <c r="BK140" s="108"/>
      <c r="BL140" s="108" t="s">
        <v>10</v>
      </c>
      <c r="BM140" s="108" t="s">
        <v>234</v>
      </c>
      <c r="BN140" s="108" t="s">
        <v>235</v>
      </c>
      <c r="BO140" s="108" t="s">
        <v>217</v>
      </c>
      <c r="BP140" s="108" t="s">
        <v>908</v>
      </c>
      <c r="BQ140" s="108" t="s">
        <v>225</v>
      </c>
      <c r="BR140" s="108" t="s">
        <v>237</v>
      </c>
      <c r="BS140" s="116" t="s">
        <v>909</v>
      </c>
      <c r="BT140" s="116" t="s">
        <v>910</v>
      </c>
      <c r="BU140" s="117">
        <v>39716</v>
      </c>
      <c r="BV140" s="111">
        <v>2008</v>
      </c>
      <c r="BW140" s="54">
        <v>10</v>
      </c>
      <c r="BX140" s="54"/>
      <c r="BY140" s="111">
        <v>2008</v>
      </c>
      <c r="BZ140" s="111">
        <v>2018</v>
      </c>
      <c r="CA140" s="111">
        <v>6</v>
      </c>
      <c r="CB140" s="111"/>
      <c r="CC140" s="111"/>
      <c r="CD140" s="111" t="s">
        <v>911</v>
      </c>
      <c r="CE140" s="111"/>
      <c r="CF140" s="108" t="s">
        <v>249</v>
      </c>
      <c r="CG140" s="108">
        <v>220000</v>
      </c>
      <c r="CH140" s="108">
        <v>10000</v>
      </c>
      <c r="CI140" s="108">
        <v>10000</v>
      </c>
      <c r="CJ140" s="108" t="s">
        <v>225</v>
      </c>
      <c r="CK140" s="108" t="s">
        <v>242</v>
      </c>
      <c r="CL140" s="108" t="s">
        <v>217</v>
      </c>
      <c r="CM140" s="108" t="s">
        <v>217</v>
      </c>
      <c r="CN140" s="108" t="s">
        <v>302</v>
      </c>
      <c r="CO140" s="108" t="s">
        <v>244</v>
      </c>
      <c r="CP140" s="108" t="s">
        <v>225</v>
      </c>
      <c r="CQ140" s="108" t="s">
        <v>457</v>
      </c>
      <c r="CR140" s="108" t="s">
        <v>217</v>
      </c>
      <c r="CS140" s="108" t="s">
        <v>244</v>
      </c>
      <c r="CT140" s="108" t="s">
        <v>607</v>
      </c>
      <c r="CU140" s="108" t="s">
        <v>241</v>
      </c>
      <c r="CV140" s="106">
        <v>700</v>
      </c>
      <c r="CW140" s="106">
        <v>9000</v>
      </c>
      <c r="CX140" s="106" t="s">
        <v>225</v>
      </c>
      <c r="CY140" s="108">
        <v>0</v>
      </c>
      <c r="CZ140" s="108" t="s">
        <v>242</v>
      </c>
      <c r="DA140" s="108" t="s">
        <v>242</v>
      </c>
      <c r="DB140" s="108" t="s">
        <v>783</v>
      </c>
      <c r="DC140" s="108" t="s">
        <v>912</v>
      </c>
      <c r="DD140" s="108"/>
      <c r="DE140" s="108"/>
      <c r="DF140" s="106">
        <v>7</v>
      </c>
      <c r="DG140" s="111">
        <v>0</v>
      </c>
      <c r="DH140" s="111">
        <v>0</v>
      </c>
      <c r="DI140" s="108" t="s">
        <v>249</v>
      </c>
      <c r="DJ140" s="106">
        <v>7</v>
      </c>
      <c r="DK140" s="106">
        <v>3.0877812086457874</v>
      </c>
      <c r="DL140" s="108" t="s">
        <v>594</v>
      </c>
      <c r="DM140" s="108" t="s">
        <v>913</v>
      </c>
      <c r="DN140" s="106">
        <v>4</v>
      </c>
      <c r="DO140" s="106">
        <v>20</v>
      </c>
      <c r="DP140" s="113">
        <v>20</v>
      </c>
    </row>
    <row r="141" spans="1:120" ht="51">
      <c r="A141" s="343"/>
      <c r="B141" s="345"/>
      <c r="C141" s="35" t="s">
        <v>260</v>
      </c>
      <c r="D141" s="120" t="s">
        <v>533</v>
      </c>
      <c r="E141" s="121" t="s">
        <v>276</v>
      </c>
      <c r="F141" s="122" t="s">
        <v>1495</v>
      </c>
      <c r="G141" s="123">
        <v>38624</v>
      </c>
      <c r="H141" s="123">
        <v>38684</v>
      </c>
      <c r="I141" s="125" t="s">
        <v>900</v>
      </c>
      <c r="J141" s="55" t="s">
        <v>292</v>
      </c>
      <c r="K141" s="125" t="s">
        <v>242</v>
      </c>
      <c r="L141" s="125" t="s">
        <v>242</v>
      </c>
      <c r="M141" s="182" t="s">
        <v>901</v>
      </c>
      <c r="N141" s="197">
        <v>22211</v>
      </c>
      <c r="O141" s="197">
        <v>11674</v>
      </c>
      <c r="P141" s="197">
        <v>33885</v>
      </c>
      <c r="Q141" s="126">
        <v>28576</v>
      </c>
      <c r="R141" s="146">
        <v>15477</v>
      </c>
      <c r="S141" s="127" t="s">
        <v>1496</v>
      </c>
      <c r="T141" s="126">
        <v>44053</v>
      </c>
      <c r="U141" s="55">
        <v>2.1</v>
      </c>
      <c r="V141" s="126">
        <v>724</v>
      </c>
      <c r="W141" s="126">
        <v>6644</v>
      </c>
      <c r="X141" s="126">
        <v>8383</v>
      </c>
      <c r="Y141" s="259">
        <v>490.5</v>
      </c>
      <c r="Z141" s="129">
        <v>216.6</v>
      </c>
      <c r="AA141" s="129">
        <v>43.8</v>
      </c>
      <c r="AB141" s="129">
        <v>226.7</v>
      </c>
      <c r="AC141" s="129">
        <v>46.2</v>
      </c>
      <c r="AD141" s="129">
        <v>49.2</v>
      </c>
      <c r="AE141" s="128">
        <v>0.56000000000000005</v>
      </c>
      <c r="AF141" s="55" t="s">
        <v>1801</v>
      </c>
      <c r="AG141" s="55" t="s">
        <v>1497</v>
      </c>
      <c r="AH141" s="55" t="s">
        <v>256</v>
      </c>
      <c r="AI141" s="55">
        <v>472.5</v>
      </c>
      <c r="AJ141" s="128">
        <v>472.5</v>
      </c>
      <c r="AK141" s="126">
        <v>8383</v>
      </c>
      <c r="AL141" s="129" t="s">
        <v>227</v>
      </c>
      <c r="AM141" s="126">
        <v>8383</v>
      </c>
      <c r="AN141" s="126">
        <v>27291</v>
      </c>
      <c r="AO141" s="50">
        <v>96.9</v>
      </c>
      <c r="AP141" s="55">
        <v>9</v>
      </c>
      <c r="AQ141" s="55" t="s">
        <v>292</v>
      </c>
      <c r="AR141" s="55" t="s">
        <v>1802</v>
      </c>
      <c r="AS141" s="126">
        <v>8383</v>
      </c>
      <c r="AT141" s="55" t="s">
        <v>226</v>
      </c>
      <c r="AU141" s="55" t="s">
        <v>292</v>
      </c>
      <c r="AV141" s="55" t="s">
        <v>292</v>
      </c>
      <c r="AW141" s="55" t="s">
        <v>226</v>
      </c>
      <c r="AX141" s="55" t="s">
        <v>1498</v>
      </c>
      <c r="AY141" s="55" t="s">
        <v>1499</v>
      </c>
      <c r="AZ141" s="50">
        <v>2.8</v>
      </c>
      <c r="BA141" s="50">
        <v>87</v>
      </c>
      <c r="BB141" s="55" t="s">
        <v>228</v>
      </c>
      <c r="BC141" s="55" t="s">
        <v>904</v>
      </c>
      <c r="BD141" s="55" t="s">
        <v>533</v>
      </c>
      <c r="BE141" s="55" t="s">
        <v>905</v>
      </c>
      <c r="BF141" s="55">
        <v>9</v>
      </c>
      <c r="BG141" s="55" t="s">
        <v>202</v>
      </c>
      <c r="BH141" s="55" t="s">
        <v>226</v>
      </c>
      <c r="BI141" s="55" t="s">
        <v>906</v>
      </c>
      <c r="BJ141" s="55" t="s">
        <v>907</v>
      </c>
      <c r="BK141" s="55"/>
      <c r="BL141" s="55" t="s">
        <v>10</v>
      </c>
      <c r="BM141" s="55" t="s">
        <v>234</v>
      </c>
      <c r="BN141" s="55" t="s">
        <v>235</v>
      </c>
      <c r="BO141" s="55" t="s">
        <v>226</v>
      </c>
      <c r="BP141" s="259" t="s">
        <v>1500</v>
      </c>
      <c r="BQ141" s="55" t="s">
        <v>226</v>
      </c>
      <c r="BR141" s="55" t="s">
        <v>226</v>
      </c>
      <c r="BS141" s="174" t="s">
        <v>909</v>
      </c>
      <c r="BT141" s="86">
        <v>40374</v>
      </c>
      <c r="BU141" s="86">
        <v>40374</v>
      </c>
      <c r="BV141" s="50">
        <v>2010</v>
      </c>
      <c r="BW141" s="51">
        <v>10</v>
      </c>
      <c r="BX141" s="51"/>
      <c r="BY141" s="50">
        <v>2008</v>
      </c>
      <c r="BZ141" s="50">
        <v>2018</v>
      </c>
      <c r="CA141" s="50">
        <v>4</v>
      </c>
      <c r="CB141" s="50">
        <v>4</v>
      </c>
      <c r="CC141" s="50" t="s">
        <v>227</v>
      </c>
      <c r="CD141" s="50"/>
      <c r="CE141" s="50"/>
      <c r="CF141" s="55" t="s">
        <v>249</v>
      </c>
      <c r="CG141" s="55">
        <v>220000</v>
      </c>
      <c r="CH141" s="55">
        <v>10000</v>
      </c>
      <c r="CI141" s="55">
        <v>10000</v>
      </c>
      <c r="CJ141" s="55" t="s">
        <v>292</v>
      </c>
      <c r="CK141" s="55" t="s">
        <v>242</v>
      </c>
      <c r="CL141" s="55" t="s">
        <v>226</v>
      </c>
      <c r="CM141" s="55" t="s">
        <v>226</v>
      </c>
      <c r="CN141" s="55"/>
      <c r="CO141" s="55" t="s">
        <v>244</v>
      </c>
      <c r="CP141" s="55" t="s">
        <v>292</v>
      </c>
      <c r="CQ141" s="55" t="s">
        <v>457</v>
      </c>
      <c r="CR141" s="55" t="s">
        <v>226</v>
      </c>
      <c r="CS141" s="55" t="s">
        <v>244</v>
      </c>
      <c r="CT141" s="55" t="s">
        <v>607</v>
      </c>
      <c r="CU141" s="55" t="s">
        <v>241</v>
      </c>
      <c r="CV141" s="126">
        <v>700</v>
      </c>
      <c r="CW141" s="126">
        <v>9000</v>
      </c>
      <c r="CX141" s="126" t="s">
        <v>292</v>
      </c>
      <c r="CY141" s="55">
        <v>0</v>
      </c>
      <c r="CZ141" s="126" t="s">
        <v>242</v>
      </c>
      <c r="DA141" s="126" t="s">
        <v>242</v>
      </c>
      <c r="DB141" s="55" t="s">
        <v>459</v>
      </c>
      <c r="DC141" s="55" t="s">
        <v>1803</v>
      </c>
      <c r="DD141" s="55" t="s">
        <v>249</v>
      </c>
      <c r="DE141" s="55" t="s">
        <v>248</v>
      </c>
      <c r="DF141" s="55">
        <v>17.5</v>
      </c>
      <c r="DG141" s="50">
        <v>0</v>
      </c>
      <c r="DH141" s="50">
        <v>0</v>
      </c>
      <c r="DI141" s="55" t="s">
        <v>249</v>
      </c>
      <c r="DJ141" s="126">
        <v>17.5</v>
      </c>
      <c r="DK141" s="126">
        <f>+DJ141/AB141*100</f>
        <v>7.7194530216144681</v>
      </c>
      <c r="DL141" s="55" t="s">
        <v>1662</v>
      </c>
      <c r="DM141" s="55" t="s">
        <v>913</v>
      </c>
      <c r="DN141" s="126">
        <v>4</v>
      </c>
      <c r="DO141" s="126">
        <v>20</v>
      </c>
      <c r="DP141" s="130">
        <f>+DN141/DO141*100</f>
        <v>20</v>
      </c>
    </row>
    <row r="142" spans="1:120" s="118" customFormat="1" ht="33.75" customHeight="1">
      <c r="A142" s="338" t="s">
        <v>203</v>
      </c>
      <c r="B142" s="340" t="s">
        <v>204</v>
      </c>
      <c r="C142" s="57" t="s">
        <v>216</v>
      </c>
      <c r="D142" s="58" t="s">
        <v>217</v>
      </c>
      <c r="E142" s="57" t="s">
        <v>276</v>
      </c>
      <c r="F142" s="59">
        <v>159</v>
      </c>
      <c r="G142" s="60">
        <v>38625</v>
      </c>
      <c r="H142" s="60">
        <v>38692</v>
      </c>
      <c r="I142" s="57" t="s">
        <v>914</v>
      </c>
      <c r="J142" s="57" t="s">
        <v>292</v>
      </c>
      <c r="K142" s="57" t="s">
        <v>221</v>
      </c>
      <c r="L142" s="57" t="s">
        <v>221</v>
      </c>
      <c r="M142" s="291" t="s">
        <v>915</v>
      </c>
      <c r="N142" s="62">
        <v>11869</v>
      </c>
      <c r="O142" s="62">
        <v>9746</v>
      </c>
      <c r="P142" s="62">
        <v>21615</v>
      </c>
      <c r="Q142" s="62">
        <v>11099</v>
      </c>
      <c r="R142" s="62">
        <v>10433</v>
      </c>
      <c r="S142" s="62" t="s">
        <v>326</v>
      </c>
      <c r="T142" s="62">
        <v>21532</v>
      </c>
      <c r="U142" s="63">
        <v>7.6</v>
      </c>
      <c r="V142" s="62">
        <v>1210</v>
      </c>
      <c r="W142" s="62">
        <v>2583</v>
      </c>
      <c r="X142" s="62">
        <v>2864</v>
      </c>
      <c r="Y142" s="64">
        <v>262</v>
      </c>
      <c r="Z142" s="65">
        <v>47.4</v>
      </c>
      <c r="AA142" s="65">
        <v>18.091603053435115</v>
      </c>
      <c r="AB142" s="65">
        <v>0.52</v>
      </c>
      <c r="AC142" s="65">
        <v>0.19847328244274812</v>
      </c>
      <c r="AD142" s="65">
        <v>214.07999999999998</v>
      </c>
      <c r="AE142" s="64">
        <v>0.73581037436459118</v>
      </c>
      <c r="AF142" s="63" t="s">
        <v>1657</v>
      </c>
      <c r="AG142" s="63" t="s">
        <v>916</v>
      </c>
      <c r="AH142" s="63" t="s">
        <v>309</v>
      </c>
      <c r="AI142" s="63">
        <v>164.95</v>
      </c>
      <c r="AJ142" s="64">
        <v>214.06</v>
      </c>
      <c r="AK142" s="63">
        <v>2864</v>
      </c>
      <c r="AL142" s="65" t="s">
        <v>227</v>
      </c>
      <c r="AM142" s="62">
        <v>2864</v>
      </c>
      <c r="AN142" s="62">
        <v>11869</v>
      </c>
      <c r="AO142" s="66">
        <v>100</v>
      </c>
      <c r="AP142" s="63">
        <v>4</v>
      </c>
      <c r="AQ142" s="63" t="s">
        <v>217</v>
      </c>
      <c r="AR142" s="63" t="s">
        <v>488</v>
      </c>
      <c r="AS142" s="62">
        <v>2864</v>
      </c>
      <c r="AT142" s="63" t="s">
        <v>226</v>
      </c>
      <c r="AU142" s="63" t="s">
        <v>226</v>
      </c>
      <c r="AV142" s="63" t="s">
        <v>226</v>
      </c>
      <c r="AW142" s="63" t="s">
        <v>917</v>
      </c>
      <c r="AX142" s="63">
        <v>14</v>
      </c>
      <c r="AY142" s="63">
        <v>19.78</v>
      </c>
      <c r="AZ142" s="66">
        <v>19.37</v>
      </c>
      <c r="BA142" s="66">
        <v>97.927199191102119</v>
      </c>
      <c r="BB142" s="63" t="s">
        <v>228</v>
      </c>
      <c r="BC142" s="63" t="s">
        <v>918</v>
      </c>
      <c r="BD142" s="63" t="s">
        <v>226</v>
      </c>
      <c r="BE142" s="63" t="s">
        <v>919</v>
      </c>
      <c r="BF142" s="63">
        <v>3</v>
      </c>
      <c r="BG142" s="63" t="s">
        <v>203</v>
      </c>
      <c r="BH142" s="63" t="s">
        <v>217</v>
      </c>
      <c r="BI142" s="63" t="s">
        <v>920</v>
      </c>
      <c r="BJ142" s="63" t="s">
        <v>921</v>
      </c>
      <c r="BK142" s="63"/>
      <c r="BL142" s="63" t="s">
        <v>10</v>
      </c>
      <c r="BM142" s="63" t="s">
        <v>234</v>
      </c>
      <c r="BN142" s="63" t="s">
        <v>235</v>
      </c>
      <c r="BO142" s="63" t="s">
        <v>217</v>
      </c>
      <c r="BP142" s="63" t="s">
        <v>922</v>
      </c>
      <c r="BQ142" s="63" t="s">
        <v>217</v>
      </c>
      <c r="BR142" s="63" t="s">
        <v>237</v>
      </c>
      <c r="BS142" s="63" t="s">
        <v>923</v>
      </c>
      <c r="BT142" s="67">
        <v>38923</v>
      </c>
      <c r="BU142" s="67">
        <v>38923</v>
      </c>
      <c r="BV142" s="66">
        <v>2006</v>
      </c>
      <c r="BW142" s="56">
        <v>32</v>
      </c>
      <c r="BX142" s="56">
        <v>88629</v>
      </c>
      <c r="BY142" s="63">
        <v>2006</v>
      </c>
      <c r="BZ142" s="66">
        <v>2038</v>
      </c>
      <c r="CA142" s="66">
        <v>26</v>
      </c>
      <c r="CB142" s="66">
        <v>5</v>
      </c>
      <c r="CC142" s="66">
        <v>51882</v>
      </c>
      <c r="CD142" s="66" t="s">
        <v>924</v>
      </c>
      <c r="CE142" s="66"/>
      <c r="CF142" s="63" t="s">
        <v>241</v>
      </c>
      <c r="CG142" s="63">
        <v>20000</v>
      </c>
      <c r="CH142" s="63">
        <v>10000</v>
      </c>
      <c r="CI142" s="63">
        <v>10000</v>
      </c>
      <c r="CJ142" s="63" t="s">
        <v>217</v>
      </c>
      <c r="CK142" s="63" t="s">
        <v>217</v>
      </c>
      <c r="CL142" s="63" t="s">
        <v>225</v>
      </c>
      <c r="CM142" s="63" t="s">
        <v>217</v>
      </c>
      <c r="CN142" s="63" t="s">
        <v>243</v>
      </c>
      <c r="CO142" s="63" t="s">
        <v>244</v>
      </c>
      <c r="CP142" s="63" t="s">
        <v>237</v>
      </c>
      <c r="CQ142" s="63" t="s">
        <v>320</v>
      </c>
      <c r="CR142" s="63" t="s">
        <v>217</v>
      </c>
      <c r="CS142" s="63" t="s">
        <v>244</v>
      </c>
      <c r="CT142" s="63" t="s">
        <v>246</v>
      </c>
      <c r="CU142" s="63" t="s">
        <v>321</v>
      </c>
      <c r="CV142" s="62">
        <v>30</v>
      </c>
      <c r="CW142" s="62">
        <v>3000</v>
      </c>
      <c r="CX142" s="63" t="s">
        <v>237</v>
      </c>
      <c r="CY142" s="63">
        <v>1</v>
      </c>
      <c r="CZ142" s="63" t="s">
        <v>217</v>
      </c>
      <c r="DA142" s="63" t="s">
        <v>217</v>
      </c>
      <c r="DB142" s="63" t="s">
        <v>925</v>
      </c>
      <c r="DC142" s="63" t="s">
        <v>350</v>
      </c>
      <c r="DD142" s="63" t="s">
        <v>760</v>
      </c>
      <c r="DE142" s="63" t="s">
        <v>248</v>
      </c>
      <c r="DF142" s="62">
        <v>47.940000000000005</v>
      </c>
      <c r="DG142" s="66">
        <v>47.42</v>
      </c>
      <c r="DH142" s="66">
        <v>100.042194092827</v>
      </c>
      <c r="DI142" s="63" t="s">
        <v>289</v>
      </c>
      <c r="DJ142" s="62">
        <v>0.52</v>
      </c>
      <c r="DK142" s="62">
        <v>100</v>
      </c>
      <c r="DL142" s="63" t="s">
        <v>773</v>
      </c>
      <c r="DM142" s="63" t="s">
        <v>926</v>
      </c>
      <c r="DN142" s="62">
        <v>9</v>
      </c>
      <c r="DO142" s="62">
        <v>15</v>
      </c>
      <c r="DP142" s="68">
        <v>60</v>
      </c>
    </row>
    <row r="143" spans="1:120" ht="33.950000000000003" customHeight="1">
      <c r="A143" s="339"/>
      <c r="B143" s="341"/>
      <c r="C143" s="35" t="s">
        <v>260</v>
      </c>
      <c r="D143" s="120" t="s">
        <v>226</v>
      </c>
      <c r="E143" s="121" t="s">
        <v>276</v>
      </c>
      <c r="F143" s="144">
        <v>159</v>
      </c>
      <c r="G143" s="145">
        <v>38625</v>
      </c>
      <c r="H143" s="145">
        <v>38692</v>
      </c>
      <c r="I143" s="35" t="s">
        <v>914</v>
      </c>
      <c r="J143" s="55" t="s">
        <v>292</v>
      </c>
      <c r="K143" s="125" t="s">
        <v>242</v>
      </c>
      <c r="L143" s="125" t="s">
        <v>242</v>
      </c>
      <c r="M143" s="183" t="s">
        <v>915</v>
      </c>
      <c r="N143" s="126">
        <v>12116</v>
      </c>
      <c r="O143" s="126">
        <v>9816</v>
      </c>
      <c r="P143" s="126">
        <v>21932</v>
      </c>
      <c r="Q143" s="126">
        <v>12172</v>
      </c>
      <c r="R143" s="146">
        <f>+T143-Q143</f>
        <v>11696</v>
      </c>
      <c r="S143" s="126" t="s">
        <v>326</v>
      </c>
      <c r="T143" s="126">
        <v>23868</v>
      </c>
      <c r="U143" s="55" t="s">
        <v>1502</v>
      </c>
      <c r="V143" s="126">
        <v>1210</v>
      </c>
      <c r="W143" s="126">
        <v>2530</v>
      </c>
      <c r="X143" s="126">
        <v>3078</v>
      </c>
      <c r="Y143" s="292">
        <v>300.24</v>
      </c>
      <c r="Z143" s="128">
        <v>135.1</v>
      </c>
      <c r="AA143" s="293">
        <v>0.45</v>
      </c>
      <c r="AB143" s="128">
        <v>75.06</v>
      </c>
      <c r="AC143" s="293">
        <v>0.25</v>
      </c>
      <c r="AD143" s="128">
        <v>90.07</v>
      </c>
      <c r="AE143" s="128">
        <v>0.75327412313713682</v>
      </c>
      <c r="AF143" s="55" t="s">
        <v>1657</v>
      </c>
      <c r="AG143" s="55" t="s">
        <v>916</v>
      </c>
      <c r="AH143" s="55" t="s">
        <v>224</v>
      </c>
      <c r="AI143" s="55">
        <v>264.56</v>
      </c>
      <c r="AJ143" s="128">
        <v>264.56</v>
      </c>
      <c r="AK143" s="55">
        <v>3078</v>
      </c>
      <c r="AL143" s="129" t="s">
        <v>227</v>
      </c>
      <c r="AM143" s="126">
        <v>3078</v>
      </c>
      <c r="AN143" s="126">
        <v>12172</v>
      </c>
      <c r="AO143" s="50">
        <v>100</v>
      </c>
      <c r="AP143" s="55">
        <v>4</v>
      </c>
      <c r="AQ143" s="55" t="s">
        <v>533</v>
      </c>
      <c r="AR143" s="55" t="s">
        <v>1503</v>
      </c>
      <c r="AS143" s="126">
        <v>4546</v>
      </c>
      <c r="AT143" s="55" t="s">
        <v>226</v>
      </c>
      <c r="AU143" s="55" t="s">
        <v>226</v>
      </c>
      <c r="AV143" s="55" t="s">
        <v>226</v>
      </c>
      <c r="AW143" s="55" t="s">
        <v>1504</v>
      </c>
      <c r="AX143" s="55">
        <v>11</v>
      </c>
      <c r="AY143" s="55">
        <v>19.78</v>
      </c>
      <c r="AZ143" s="50">
        <v>19</v>
      </c>
      <c r="BA143" s="50">
        <v>100</v>
      </c>
      <c r="BB143" s="55" t="s">
        <v>228</v>
      </c>
      <c r="BC143" s="55" t="s">
        <v>1505</v>
      </c>
      <c r="BD143" s="55" t="s">
        <v>226</v>
      </c>
      <c r="BE143" s="55" t="s">
        <v>919</v>
      </c>
      <c r="BF143" s="55">
        <v>3</v>
      </c>
      <c r="BG143" s="55" t="s">
        <v>203</v>
      </c>
      <c r="BH143" s="55" t="s">
        <v>217</v>
      </c>
      <c r="BI143" s="134" t="s">
        <v>920</v>
      </c>
      <c r="BJ143" s="134" t="s">
        <v>921</v>
      </c>
      <c r="BK143" s="55" t="s">
        <v>227</v>
      </c>
      <c r="BL143" s="55" t="s">
        <v>1506</v>
      </c>
      <c r="BM143" s="55" t="s">
        <v>234</v>
      </c>
      <c r="BN143" s="55" t="s">
        <v>235</v>
      </c>
      <c r="BO143" s="55" t="s">
        <v>533</v>
      </c>
      <c r="BP143" s="134" t="s">
        <v>922</v>
      </c>
      <c r="BQ143" s="55" t="s">
        <v>533</v>
      </c>
      <c r="BR143" s="55" t="s">
        <v>237</v>
      </c>
      <c r="BS143" s="55" t="s">
        <v>923</v>
      </c>
      <c r="BT143" s="149">
        <v>38923</v>
      </c>
      <c r="BU143" s="149">
        <v>38923</v>
      </c>
      <c r="BV143" s="148">
        <v>2006</v>
      </c>
      <c r="BW143" s="51">
        <v>18</v>
      </c>
      <c r="BX143" s="51" t="s">
        <v>227</v>
      </c>
      <c r="BY143" s="50">
        <v>2006</v>
      </c>
      <c r="BZ143" s="50">
        <v>2024</v>
      </c>
      <c r="CA143" s="50">
        <v>10</v>
      </c>
      <c r="CB143" s="50">
        <v>4</v>
      </c>
      <c r="CC143" s="50" t="s">
        <v>227</v>
      </c>
      <c r="CD143" s="50" t="s">
        <v>1507</v>
      </c>
      <c r="CE143" s="50" t="s">
        <v>1508</v>
      </c>
      <c r="CF143" s="55" t="s">
        <v>1509</v>
      </c>
      <c r="CG143" s="134">
        <v>20000</v>
      </c>
      <c r="CH143" s="134">
        <v>10000</v>
      </c>
      <c r="CI143" s="134">
        <v>10000</v>
      </c>
      <c r="CJ143" s="55" t="s">
        <v>225</v>
      </c>
      <c r="CK143" s="55" t="s">
        <v>292</v>
      </c>
      <c r="CL143" s="55" t="s">
        <v>226</v>
      </c>
      <c r="CM143" s="55" t="s">
        <v>217</v>
      </c>
      <c r="CN143" s="55" t="s">
        <v>1510</v>
      </c>
      <c r="CO143" s="55" t="s">
        <v>244</v>
      </c>
      <c r="CP143" s="55" t="s">
        <v>237</v>
      </c>
      <c r="CQ143" s="55" t="s">
        <v>226</v>
      </c>
      <c r="CR143" s="55" t="s">
        <v>217</v>
      </c>
      <c r="CS143" s="55" t="s">
        <v>244</v>
      </c>
      <c r="CT143" s="55" t="s">
        <v>246</v>
      </c>
      <c r="CU143" s="55" t="s">
        <v>1511</v>
      </c>
      <c r="CV143" s="126">
        <v>200</v>
      </c>
      <c r="CW143" s="126">
        <v>3000</v>
      </c>
      <c r="CX143" s="126" t="s">
        <v>237</v>
      </c>
      <c r="CY143" s="55">
        <v>1</v>
      </c>
      <c r="CZ143" s="126" t="s">
        <v>217</v>
      </c>
      <c r="DA143" s="126" t="s">
        <v>217</v>
      </c>
      <c r="DB143" s="55" t="s">
        <v>395</v>
      </c>
      <c r="DC143" s="55" t="s">
        <v>350</v>
      </c>
      <c r="DD143" s="55" t="s">
        <v>1512</v>
      </c>
      <c r="DE143" s="55" t="s">
        <v>248</v>
      </c>
      <c r="DF143" s="126">
        <f>+DG143+DJ143</f>
        <v>35.68</v>
      </c>
      <c r="DG143" s="50">
        <v>32.68</v>
      </c>
      <c r="DH143" s="50">
        <f>+DG143/Z143*100</f>
        <v>24.189489267209474</v>
      </c>
      <c r="DI143" s="55" t="s">
        <v>289</v>
      </c>
      <c r="DJ143" s="126">
        <v>3</v>
      </c>
      <c r="DK143" s="126">
        <f>+DJ143/AB143*100</f>
        <v>3.9968025579536368</v>
      </c>
      <c r="DL143" s="55" t="s">
        <v>1642</v>
      </c>
      <c r="DM143" s="55" t="s">
        <v>1513</v>
      </c>
      <c r="DN143" s="126">
        <v>0</v>
      </c>
      <c r="DO143" s="126">
        <v>2</v>
      </c>
      <c r="DP143" s="130"/>
    </row>
    <row r="144" spans="1:120" s="118" customFormat="1" ht="33.950000000000003" customHeight="1">
      <c r="A144" s="338" t="s">
        <v>205</v>
      </c>
      <c r="B144" s="340" t="s">
        <v>204</v>
      </c>
      <c r="C144" s="57" t="s">
        <v>216</v>
      </c>
      <c r="D144" s="58" t="s">
        <v>217</v>
      </c>
      <c r="E144" s="57" t="s">
        <v>276</v>
      </c>
      <c r="F144" s="175">
        <v>83</v>
      </c>
      <c r="G144" s="60">
        <v>38652</v>
      </c>
      <c r="H144" s="61">
        <v>38691</v>
      </c>
      <c r="I144" s="57" t="s">
        <v>927</v>
      </c>
      <c r="J144" s="57" t="s">
        <v>292</v>
      </c>
      <c r="K144" s="57"/>
      <c r="L144" s="57"/>
      <c r="M144" s="291" t="s">
        <v>928</v>
      </c>
      <c r="N144" s="62">
        <v>2964</v>
      </c>
      <c r="O144" s="62">
        <v>1707</v>
      </c>
      <c r="P144" s="62">
        <v>4671</v>
      </c>
      <c r="Q144" s="62">
        <v>3199</v>
      </c>
      <c r="R144" s="62">
        <v>3334</v>
      </c>
      <c r="S144" s="62" t="s">
        <v>550</v>
      </c>
      <c r="T144" s="62">
        <v>6533</v>
      </c>
      <c r="U144" s="63">
        <v>0.2</v>
      </c>
      <c r="V144" s="62">
        <v>260</v>
      </c>
      <c r="W144" s="62">
        <v>865</v>
      </c>
      <c r="X144" s="62">
        <v>964</v>
      </c>
      <c r="Y144" s="64">
        <v>40</v>
      </c>
      <c r="Z144" s="65">
        <v>24</v>
      </c>
      <c r="AA144" s="65">
        <v>60</v>
      </c>
      <c r="AB144" s="65">
        <v>10</v>
      </c>
      <c r="AC144" s="65">
        <v>25</v>
      </c>
      <c r="AD144" s="65">
        <v>6</v>
      </c>
      <c r="AE144" s="64">
        <v>0.44984255510571297</v>
      </c>
      <c r="AF144" s="63" t="s">
        <v>1669</v>
      </c>
      <c r="AG144" s="63" t="s">
        <v>294</v>
      </c>
      <c r="AH144" s="63" t="s">
        <v>224</v>
      </c>
      <c r="AI144" s="63">
        <v>39.21</v>
      </c>
      <c r="AJ144" s="64">
        <v>33</v>
      </c>
      <c r="AK144" s="63">
        <v>921</v>
      </c>
      <c r="AL144" s="65">
        <v>0</v>
      </c>
      <c r="AM144" s="62">
        <v>921</v>
      </c>
      <c r="AN144" s="62">
        <v>2831.7883817427391</v>
      </c>
      <c r="AO144" s="66">
        <v>95.539419087136935</v>
      </c>
      <c r="AP144" s="63">
        <v>4</v>
      </c>
      <c r="AQ144" s="63" t="s">
        <v>225</v>
      </c>
      <c r="AR144" s="63" t="s">
        <v>929</v>
      </c>
      <c r="AS144" s="62">
        <v>921</v>
      </c>
      <c r="AT144" s="63" t="s">
        <v>226</v>
      </c>
      <c r="AU144" s="63" t="s">
        <v>226</v>
      </c>
      <c r="AV144" s="63" t="s">
        <v>292</v>
      </c>
      <c r="AW144" s="63" t="s">
        <v>292</v>
      </c>
      <c r="AX144" s="63">
        <v>4</v>
      </c>
      <c r="AY144" s="63">
        <v>4.0999999999999996</v>
      </c>
      <c r="AZ144" s="66">
        <v>4.0999999999999996</v>
      </c>
      <c r="BA144" s="66">
        <v>100</v>
      </c>
      <c r="BB144" s="63" t="s">
        <v>228</v>
      </c>
      <c r="BC144" s="63" t="s">
        <v>930</v>
      </c>
      <c r="BD144" s="63" t="s">
        <v>217</v>
      </c>
      <c r="BE144" s="63" t="s">
        <v>931</v>
      </c>
      <c r="BF144" s="63">
        <v>4</v>
      </c>
      <c r="BG144" s="63" t="s">
        <v>205</v>
      </c>
      <c r="BH144" s="63" t="s">
        <v>217</v>
      </c>
      <c r="BI144" s="63" t="s">
        <v>932</v>
      </c>
      <c r="BJ144" s="63" t="s">
        <v>933</v>
      </c>
      <c r="BK144" s="63"/>
      <c r="BL144" s="63" t="s">
        <v>10</v>
      </c>
      <c r="BM144" s="63" t="s">
        <v>234</v>
      </c>
      <c r="BN144" s="63" t="s">
        <v>235</v>
      </c>
      <c r="BO144" s="63" t="s">
        <v>217</v>
      </c>
      <c r="BP144" s="63" t="s">
        <v>934</v>
      </c>
      <c r="BQ144" s="63" t="s">
        <v>237</v>
      </c>
      <c r="BR144" s="63" t="s">
        <v>237</v>
      </c>
      <c r="BS144" s="63" t="s">
        <v>935</v>
      </c>
      <c r="BT144" s="67">
        <v>40818</v>
      </c>
      <c r="BU144" s="67">
        <v>40818</v>
      </c>
      <c r="BV144" s="66">
        <v>2011</v>
      </c>
      <c r="BW144" s="56">
        <v>10</v>
      </c>
      <c r="BX144" s="56"/>
      <c r="BY144" s="66">
        <v>2011</v>
      </c>
      <c r="BZ144" s="66">
        <v>2021</v>
      </c>
      <c r="CA144" s="66">
        <v>9</v>
      </c>
      <c r="CB144" s="66">
        <v>2.7</v>
      </c>
      <c r="CC144" s="66"/>
      <c r="CD144" s="66" t="s">
        <v>936</v>
      </c>
      <c r="CE144" s="66" t="s">
        <v>937</v>
      </c>
      <c r="CF144" s="63" t="s">
        <v>590</v>
      </c>
      <c r="CG144" s="62">
        <v>3750</v>
      </c>
      <c r="CH144" s="62">
        <v>2450</v>
      </c>
      <c r="CI144" s="62">
        <v>2450</v>
      </c>
      <c r="CJ144" s="63" t="s">
        <v>225</v>
      </c>
      <c r="CK144" s="63" t="s">
        <v>242</v>
      </c>
      <c r="CL144" s="63" t="s">
        <v>225</v>
      </c>
      <c r="CM144" s="63" t="s">
        <v>217</v>
      </c>
      <c r="CN144" s="63" t="s">
        <v>249</v>
      </c>
      <c r="CO144" s="63" t="s">
        <v>477</v>
      </c>
      <c r="CP144" s="63" t="s">
        <v>225</v>
      </c>
      <c r="CQ144" s="63" t="s">
        <v>249</v>
      </c>
      <c r="CR144" s="63" t="s">
        <v>217</v>
      </c>
      <c r="CS144" s="63" t="s">
        <v>244</v>
      </c>
      <c r="CT144" s="63" t="s">
        <v>458</v>
      </c>
      <c r="CU144" s="63" t="s">
        <v>321</v>
      </c>
      <c r="CV144" s="62" t="s">
        <v>227</v>
      </c>
      <c r="CW144" s="62" t="s">
        <v>227</v>
      </c>
      <c r="CX144" s="62" t="s">
        <v>225</v>
      </c>
      <c r="CY144" s="63">
        <v>0</v>
      </c>
      <c r="CZ144" s="62" t="s">
        <v>225</v>
      </c>
      <c r="DA144" s="62" t="s">
        <v>225</v>
      </c>
      <c r="DB144" s="63" t="s">
        <v>938</v>
      </c>
      <c r="DC144" s="63" t="s">
        <v>533</v>
      </c>
      <c r="DD144" s="63" t="s">
        <v>939</v>
      </c>
      <c r="DE144" s="63" t="s">
        <v>248</v>
      </c>
      <c r="DF144" s="62">
        <v>7</v>
      </c>
      <c r="DG144" s="66">
        <v>1</v>
      </c>
      <c r="DH144" s="66">
        <v>4.166666666666667</v>
      </c>
      <c r="DI144" s="63" t="s">
        <v>289</v>
      </c>
      <c r="DJ144" s="62">
        <v>6</v>
      </c>
      <c r="DK144" s="62">
        <v>60</v>
      </c>
      <c r="DL144" s="63" t="s">
        <v>258</v>
      </c>
      <c r="DM144" s="63" t="s">
        <v>940</v>
      </c>
      <c r="DN144" s="62">
        <v>0</v>
      </c>
      <c r="DO144" s="62">
        <v>0</v>
      </c>
      <c r="DP144" s="68">
        <v>0</v>
      </c>
    </row>
    <row r="145" spans="1:120" ht="33.950000000000003" customHeight="1">
      <c r="A145" s="339"/>
      <c r="B145" s="341"/>
      <c r="C145" s="35" t="s">
        <v>260</v>
      </c>
      <c r="D145" s="120" t="s">
        <v>226</v>
      </c>
      <c r="E145" s="121" t="s">
        <v>276</v>
      </c>
      <c r="F145" s="176">
        <v>83</v>
      </c>
      <c r="G145" s="145">
        <v>38652</v>
      </c>
      <c r="H145" s="167">
        <v>38691</v>
      </c>
      <c r="I145" s="35" t="s">
        <v>927</v>
      </c>
      <c r="J145" s="55" t="s">
        <v>226</v>
      </c>
      <c r="K145" s="125" t="s">
        <v>227</v>
      </c>
      <c r="L145" s="35" t="s">
        <v>227</v>
      </c>
      <c r="M145" s="183" t="s">
        <v>928</v>
      </c>
      <c r="N145" s="126">
        <v>3033</v>
      </c>
      <c r="O145" s="126">
        <v>1583</v>
      </c>
      <c r="P145" s="126">
        <v>4616</v>
      </c>
      <c r="Q145" s="146">
        <v>2988</v>
      </c>
      <c r="R145" s="146">
        <v>1847</v>
      </c>
      <c r="S145" s="127" t="s">
        <v>1514</v>
      </c>
      <c r="T145" s="126">
        <v>4835</v>
      </c>
      <c r="U145" s="55">
        <v>0.2</v>
      </c>
      <c r="V145" s="126">
        <v>260</v>
      </c>
      <c r="W145" s="126">
        <v>1107</v>
      </c>
      <c r="X145" s="146">
        <v>964</v>
      </c>
      <c r="Y145" s="128">
        <v>44</v>
      </c>
      <c r="Z145" s="129">
        <v>23.76</v>
      </c>
      <c r="AA145" s="137">
        <v>0.54</v>
      </c>
      <c r="AB145" s="129">
        <v>11.88</v>
      </c>
      <c r="AC145" s="137">
        <v>0.27</v>
      </c>
      <c r="AD145" s="129">
        <v>8.3000000000000007</v>
      </c>
      <c r="AE145" s="128">
        <v>0.249</v>
      </c>
      <c r="AF145" s="55" t="s">
        <v>1657</v>
      </c>
      <c r="AG145" s="55" t="s">
        <v>1515</v>
      </c>
      <c r="AH145" s="55" t="s">
        <v>309</v>
      </c>
      <c r="AI145" s="55">
        <v>44</v>
      </c>
      <c r="AJ145" s="128">
        <v>40</v>
      </c>
      <c r="AK145" s="55">
        <v>964</v>
      </c>
      <c r="AL145" s="129">
        <v>0</v>
      </c>
      <c r="AM145" s="126">
        <v>964</v>
      </c>
      <c r="AN145" s="126">
        <v>2868</v>
      </c>
      <c r="AO145" s="50">
        <v>96</v>
      </c>
      <c r="AP145" s="55">
        <v>4</v>
      </c>
      <c r="AQ145" s="55" t="s">
        <v>292</v>
      </c>
      <c r="AR145" s="55" t="s">
        <v>1516</v>
      </c>
      <c r="AS145" s="126">
        <v>1056</v>
      </c>
      <c r="AT145" s="55" t="s">
        <v>226</v>
      </c>
      <c r="AU145" s="55" t="s">
        <v>226</v>
      </c>
      <c r="AV145" s="55" t="s">
        <v>226</v>
      </c>
      <c r="AW145" s="55" t="s">
        <v>292</v>
      </c>
      <c r="AX145" s="55">
        <v>4</v>
      </c>
      <c r="AY145" s="55">
        <v>4.0999999999999996</v>
      </c>
      <c r="AZ145" s="50">
        <v>4.0999999999999996</v>
      </c>
      <c r="BA145" s="50">
        <v>95</v>
      </c>
      <c r="BB145" s="55" t="s">
        <v>228</v>
      </c>
      <c r="BC145" s="55" t="s">
        <v>930</v>
      </c>
      <c r="BD145" s="55" t="s">
        <v>226</v>
      </c>
      <c r="BE145" s="134" t="s">
        <v>931</v>
      </c>
      <c r="BF145" s="55">
        <v>5</v>
      </c>
      <c r="BG145" s="55" t="s">
        <v>1517</v>
      </c>
      <c r="BH145" s="55" t="s">
        <v>217</v>
      </c>
      <c r="BI145" s="134" t="s">
        <v>932</v>
      </c>
      <c r="BJ145" s="134" t="s">
        <v>933</v>
      </c>
      <c r="BK145" s="55" t="s">
        <v>227</v>
      </c>
      <c r="BL145" s="55" t="s">
        <v>10</v>
      </c>
      <c r="BM145" s="55" t="s">
        <v>234</v>
      </c>
      <c r="BN145" s="55" t="s">
        <v>235</v>
      </c>
      <c r="BO145" s="55" t="s">
        <v>217</v>
      </c>
      <c r="BP145" s="134" t="s">
        <v>934</v>
      </c>
      <c r="BQ145" s="134" t="s">
        <v>237</v>
      </c>
      <c r="BR145" s="134" t="s">
        <v>237</v>
      </c>
      <c r="BS145" s="55" t="s">
        <v>1518</v>
      </c>
      <c r="BT145" s="86">
        <v>40788</v>
      </c>
      <c r="BU145" s="86">
        <v>40788</v>
      </c>
      <c r="BV145" s="50">
        <v>2011</v>
      </c>
      <c r="BW145" s="51">
        <v>7</v>
      </c>
      <c r="BX145" s="51" t="s">
        <v>227</v>
      </c>
      <c r="BY145" s="50">
        <v>2011</v>
      </c>
      <c r="BZ145" s="50">
        <v>2021</v>
      </c>
      <c r="CA145" s="50">
        <v>7</v>
      </c>
      <c r="CB145" s="50">
        <v>3</v>
      </c>
      <c r="CC145" s="50" t="s">
        <v>227</v>
      </c>
      <c r="CD145" s="50" t="s">
        <v>1519</v>
      </c>
      <c r="CE145" s="50" t="s">
        <v>1520</v>
      </c>
      <c r="CF145" s="55" t="s">
        <v>590</v>
      </c>
      <c r="CG145" s="146">
        <v>3750</v>
      </c>
      <c r="CH145" s="146">
        <v>2450</v>
      </c>
      <c r="CI145" s="146">
        <v>2450</v>
      </c>
      <c r="CJ145" s="55" t="s">
        <v>225</v>
      </c>
      <c r="CK145" s="55" t="s">
        <v>242</v>
      </c>
      <c r="CL145" s="55" t="s">
        <v>226</v>
      </c>
      <c r="CM145" s="55" t="s">
        <v>217</v>
      </c>
      <c r="CN145" s="55" t="s">
        <v>1521</v>
      </c>
      <c r="CO145" s="55" t="s">
        <v>244</v>
      </c>
      <c r="CP145" s="55" t="s">
        <v>237</v>
      </c>
      <c r="CQ145" s="55" t="s">
        <v>266</v>
      </c>
      <c r="CR145" s="55" t="s">
        <v>533</v>
      </c>
      <c r="CS145" s="55" t="s">
        <v>244</v>
      </c>
      <c r="CT145" s="55" t="s">
        <v>1522</v>
      </c>
      <c r="CU145" s="55" t="s">
        <v>321</v>
      </c>
      <c r="CV145" s="126" t="s">
        <v>1523</v>
      </c>
      <c r="CW145" s="126" t="s">
        <v>227</v>
      </c>
      <c r="CX145" s="126" t="s">
        <v>225</v>
      </c>
      <c r="CY145" s="55">
        <v>0</v>
      </c>
      <c r="CZ145" s="126" t="s">
        <v>225</v>
      </c>
      <c r="DA145" s="126" t="s">
        <v>225</v>
      </c>
      <c r="DB145" s="55" t="s">
        <v>395</v>
      </c>
      <c r="DC145" s="55"/>
      <c r="DD145" s="55" t="s">
        <v>1524</v>
      </c>
      <c r="DE145" s="55" t="s">
        <v>248</v>
      </c>
      <c r="DF145" s="126">
        <f>+DH145+DJ145</f>
        <v>4</v>
      </c>
      <c r="DG145" s="50">
        <v>0</v>
      </c>
      <c r="DH145" s="50">
        <v>0</v>
      </c>
      <c r="DI145" s="55" t="s">
        <v>1525</v>
      </c>
      <c r="DJ145" s="126">
        <v>4</v>
      </c>
      <c r="DK145" s="137">
        <v>0.33670033670033667</v>
      </c>
      <c r="DL145" s="55" t="s">
        <v>1526</v>
      </c>
      <c r="DM145" s="55" t="s">
        <v>1513</v>
      </c>
      <c r="DN145" s="126">
        <v>0</v>
      </c>
      <c r="DO145" s="126">
        <v>1</v>
      </c>
      <c r="DP145" s="130">
        <v>0</v>
      </c>
    </row>
    <row r="146" spans="1:120" s="118" customFormat="1" ht="33.950000000000003" customHeight="1">
      <c r="A146" s="338" t="s">
        <v>206</v>
      </c>
      <c r="B146" s="340" t="s">
        <v>204</v>
      </c>
      <c r="C146" s="57" t="s">
        <v>216</v>
      </c>
      <c r="D146" s="58" t="s">
        <v>217</v>
      </c>
      <c r="E146" s="57" t="s">
        <v>276</v>
      </c>
      <c r="F146" s="59">
        <v>102</v>
      </c>
      <c r="G146" s="60">
        <v>38612</v>
      </c>
      <c r="H146" s="61">
        <v>38705</v>
      </c>
      <c r="I146" s="57" t="s">
        <v>941</v>
      </c>
      <c r="J146" s="57" t="s">
        <v>292</v>
      </c>
      <c r="K146" s="57"/>
      <c r="L146" s="57"/>
      <c r="M146" s="291" t="s">
        <v>942</v>
      </c>
      <c r="N146" s="62">
        <v>7666</v>
      </c>
      <c r="O146" s="62">
        <v>1581</v>
      </c>
      <c r="P146" s="62">
        <v>9247</v>
      </c>
      <c r="Q146" s="62">
        <v>8476</v>
      </c>
      <c r="R146" s="62">
        <v>2780</v>
      </c>
      <c r="S146" s="62" t="s">
        <v>550</v>
      </c>
      <c r="T146" s="62">
        <v>11256</v>
      </c>
      <c r="U146" s="63">
        <v>0.8</v>
      </c>
      <c r="V146" s="62">
        <v>46</v>
      </c>
      <c r="W146" s="62">
        <v>2634</v>
      </c>
      <c r="X146" s="62">
        <v>2887</v>
      </c>
      <c r="Y146" s="64">
        <v>123.9</v>
      </c>
      <c r="Z146" s="65">
        <v>100.36</v>
      </c>
      <c r="AA146" s="65">
        <v>81.000807102502009</v>
      </c>
      <c r="AB146" s="65">
        <v>17.350000000000001</v>
      </c>
      <c r="AC146" s="65">
        <v>14.003228410008074</v>
      </c>
      <c r="AD146" s="65">
        <v>6.1900000000000048</v>
      </c>
      <c r="AE146" s="64">
        <v>0.53874249934776941</v>
      </c>
      <c r="AF146" s="63" t="s">
        <v>302</v>
      </c>
      <c r="AG146" s="63" t="s">
        <v>943</v>
      </c>
      <c r="AH146" s="63" t="s">
        <v>224</v>
      </c>
      <c r="AI146" s="63">
        <v>123.9</v>
      </c>
      <c r="AJ146" s="64">
        <v>120.23</v>
      </c>
      <c r="AK146" s="63">
        <v>2675</v>
      </c>
      <c r="AL146" s="65">
        <v>212</v>
      </c>
      <c r="AM146" s="62">
        <v>2887</v>
      </c>
      <c r="AN146" s="62">
        <v>7103.0654658815383</v>
      </c>
      <c r="AO146" s="66">
        <v>92.656737097332879</v>
      </c>
      <c r="AP146" s="63">
        <v>4</v>
      </c>
      <c r="AQ146" s="63" t="s">
        <v>225</v>
      </c>
      <c r="AR146" s="63" t="s">
        <v>358</v>
      </c>
      <c r="AS146" s="62">
        <v>2887</v>
      </c>
      <c r="AT146" s="63" t="s">
        <v>292</v>
      </c>
      <c r="AU146" s="63" t="s">
        <v>226</v>
      </c>
      <c r="AV146" s="63" t="s">
        <v>292</v>
      </c>
      <c r="AW146" s="63" t="s">
        <v>944</v>
      </c>
      <c r="AX146" s="63">
        <v>8</v>
      </c>
      <c r="AY146" s="63">
        <v>10.220000000000001</v>
      </c>
      <c r="AZ146" s="66">
        <v>2</v>
      </c>
      <c r="BA146" s="66">
        <v>19.569471624266143</v>
      </c>
      <c r="BB146" s="63" t="s">
        <v>228</v>
      </c>
      <c r="BC146" s="63" t="s">
        <v>945</v>
      </c>
      <c r="BD146" s="63" t="s">
        <v>226</v>
      </c>
      <c r="BE146" s="63" t="s">
        <v>946</v>
      </c>
      <c r="BF146" s="63">
        <v>13</v>
      </c>
      <c r="BG146" s="63" t="s">
        <v>206</v>
      </c>
      <c r="BH146" s="63" t="s">
        <v>217</v>
      </c>
      <c r="BI146" s="63" t="s">
        <v>232</v>
      </c>
      <c r="BJ146" s="63" t="s">
        <v>233</v>
      </c>
      <c r="BK146" s="63"/>
      <c r="BL146" s="63" t="s">
        <v>133</v>
      </c>
      <c r="BM146" s="63" t="s">
        <v>234</v>
      </c>
      <c r="BN146" s="63" t="s">
        <v>235</v>
      </c>
      <c r="BO146" s="63" t="s">
        <v>217</v>
      </c>
      <c r="BP146" s="63"/>
      <c r="BQ146" s="63" t="s">
        <v>237</v>
      </c>
      <c r="BR146" s="63" t="s">
        <v>237</v>
      </c>
      <c r="BS146" s="63" t="s">
        <v>947</v>
      </c>
      <c r="BT146" s="67">
        <v>39426</v>
      </c>
      <c r="BU146" s="67">
        <v>39426</v>
      </c>
      <c r="BV146" s="66">
        <v>2007</v>
      </c>
      <c r="BW146" s="56">
        <v>23</v>
      </c>
      <c r="BX146" s="56"/>
      <c r="BY146" s="66">
        <v>2007</v>
      </c>
      <c r="BZ146" s="66">
        <v>2030</v>
      </c>
      <c r="CA146" s="66">
        <v>18</v>
      </c>
      <c r="CB146" s="66"/>
      <c r="CC146" s="66"/>
      <c r="CD146" s="66" t="s">
        <v>948</v>
      </c>
      <c r="CE146" s="66"/>
      <c r="CF146" s="63" t="s">
        <v>338</v>
      </c>
      <c r="CG146" s="63">
        <v>25000</v>
      </c>
      <c r="CH146" s="63">
        <v>20000</v>
      </c>
      <c r="CI146" s="63">
        <v>15000</v>
      </c>
      <c r="CJ146" s="63" t="s">
        <v>225</v>
      </c>
      <c r="CK146" s="63" t="s">
        <v>242</v>
      </c>
      <c r="CL146" s="63" t="s">
        <v>217</v>
      </c>
      <c r="CM146" s="63" t="s">
        <v>217</v>
      </c>
      <c r="CN146" s="63" t="s">
        <v>816</v>
      </c>
      <c r="CO146" s="63" t="s">
        <v>244</v>
      </c>
      <c r="CP146" s="63" t="s">
        <v>237</v>
      </c>
      <c r="CQ146" s="63" t="s">
        <v>320</v>
      </c>
      <c r="CR146" s="63" t="s">
        <v>217</v>
      </c>
      <c r="CS146" s="63" t="s">
        <v>244</v>
      </c>
      <c r="CT146" s="63" t="s">
        <v>458</v>
      </c>
      <c r="CU146" s="63" t="s">
        <v>321</v>
      </c>
      <c r="CV146" s="62">
        <v>400</v>
      </c>
      <c r="CW146" s="62">
        <v>10700</v>
      </c>
      <c r="CX146" s="62" t="s">
        <v>225</v>
      </c>
      <c r="CY146" s="63">
        <v>0</v>
      </c>
      <c r="CZ146" s="63" t="s">
        <v>242</v>
      </c>
      <c r="DA146" s="63" t="s">
        <v>242</v>
      </c>
      <c r="DB146" s="63" t="s">
        <v>257</v>
      </c>
      <c r="DC146" s="63" t="s">
        <v>248</v>
      </c>
      <c r="DD146" s="63" t="s">
        <v>646</v>
      </c>
      <c r="DE146" s="63"/>
      <c r="DF146" s="62">
        <v>3.67</v>
      </c>
      <c r="DG146" s="66">
        <v>0</v>
      </c>
      <c r="DH146" s="66">
        <v>0</v>
      </c>
      <c r="DI146" s="63" t="s">
        <v>289</v>
      </c>
      <c r="DJ146" s="62">
        <v>3.67</v>
      </c>
      <c r="DK146" s="62">
        <v>21.152737752161382</v>
      </c>
      <c r="DL146" s="63" t="s">
        <v>258</v>
      </c>
      <c r="DM146" s="63" t="s">
        <v>949</v>
      </c>
      <c r="DN146" s="62">
        <v>1</v>
      </c>
      <c r="DO146" s="62">
        <v>5</v>
      </c>
      <c r="DP146" s="68">
        <v>20</v>
      </c>
    </row>
    <row r="147" spans="1:120" ht="33.950000000000003" customHeight="1">
      <c r="A147" s="339"/>
      <c r="B147" s="341"/>
      <c r="C147" s="35" t="s">
        <v>260</v>
      </c>
      <c r="D147" s="120" t="s">
        <v>226</v>
      </c>
      <c r="E147" s="35" t="s">
        <v>276</v>
      </c>
      <c r="F147" s="144">
        <v>102</v>
      </c>
      <c r="G147" s="145">
        <v>38612</v>
      </c>
      <c r="H147" s="167">
        <v>38705</v>
      </c>
      <c r="I147" s="35" t="s">
        <v>941</v>
      </c>
      <c r="J147" s="55" t="s">
        <v>292</v>
      </c>
      <c r="K147" s="125" t="s">
        <v>242</v>
      </c>
      <c r="L147" s="125" t="s">
        <v>242</v>
      </c>
      <c r="M147" s="183" t="s">
        <v>942</v>
      </c>
      <c r="N147" s="126">
        <v>7612</v>
      </c>
      <c r="O147" s="126">
        <v>1509</v>
      </c>
      <c r="P147" s="126">
        <v>9121</v>
      </c>
      <c r="Q147" s="126">
        <v>9686</v>
      </c>
      <c r="R147" s="146">
        <v>0</v>
      </c>
      <c r="S147" s="127" t="s">
        <v>1527</v>
      </c>
      <c r="T147" s="126" t="s">
        <v>227</v>
      </c>
      <c r="U147" s="55">
        <v>0.8</v>
      </c>
      <c r="V147" s="126">
        <v>46</v>
      </c>
      <c r="W147" s="126">
        <v>2675</v>
      </c>
      <c r="X147" s="126">
        <v>2887</v>
      </c>
      <c r="Y147" s="129">
        <v>132.5</v>
      </c>
      <c r="Z147" s="129">
        <v>107.32</v>
      </c>
      <c r="AA147" s="212">
        <v>0.8099622641509433</v>
      </c>
      <c r="AB147" s="147">
        <v>17.8</v>
      </c>
      <c r="AC147" s="177">
        <v>0.13433962264150945</v>
      </c>
      <c r="AD147" s="147">
        <v>7.42</v>
      </c>
      <c r="AE147" s="128">
        <v>0.45</v>
      </c>
      <c r="AF147" s="55" t="s">
        <v>1657</v>
      </c>
      <c r="AG147" s="55" t="s">
        <v>1528</v>
      </c>
      <c r="AH147" s="55" t="s">
        <v>224</v>
      </c>
      <c r="AI147" s="55">
        <v>132.5</v>
      </c>
      <c r="AJ147" s="128">
        <v>128.5</v>
      </c>
      <c r="AK147" s="55">
        <v>2887</v>
      </c>
      <c r="AL147" s="129">
        <v>212</v>
      </c>
      <c r="AM147" s="126">
        <v>2887</v>
      </c>
      <c r="AN147" s="126">
        <f>+Q147</f>
        <v>9686</v>
      </c>
      <c r="AO147" s="50">
        <v>100</v>
      </c>
      <c r="AP147" s="55">
        <v>4</v>
      </c>
      <c r="AQ147" s="55" t="s">
        <v>225</v>
      </c>
      <c r="AR147" s="55" t="s">
        <v>1529</v>
      </c>
      <c r="AS147" s="126">
        <v>3217</v>
      </c>
      <c r="AT147" s="55" t="s">
        <v>226</v>
      </c>
      <c r="AU147" s="55" t="s">
        <v>226</v>
      </c>
      <c r="AV147" s="55" t="s">
        <v>226</v>
      </c>
      <c r="AW147" s="55" t="s">
        <v>1530</v>
      </c>
      <c r="AX147" s="55">
        <v>4</v>
      </c>
      <c r="AY147" s="128">
        <v>10.199999999999999</v>
      </c>
      <c r="AZ147" s="50">
        <v>2</v>
      </c>
      <c r="BA147" s="137">
        <v>0.19607843137254904</v>
      </c>
      <c r="BB147" s="134" t="s">
        <v>228</v>
      </c>
      <c r="BC147" s="50" t="s">
        <v>229</v>
      </c>
      <c r="BD147" s="50" t="s">
        <v>226</v>
      </c>
      <c r="BE147" s="50" t="s">
        <v>230</v>
      </c>
      <c r="BF147" s="50">
        <v>90</v>
      </c>
      <c r="BG147" s="50" t="s">
        <v>231</v>
      </c>
      <c r="BH147" s="50" t="s">
        <v>225</v>
      </c>
      <c r="BI147" s="50" t="s">
        <v>232</v>
      </c>
      <c r="BJ147" s="50" t="s">
        <v>233</v>
      </c>
      <c r="BK147" s="50"/>
      <c r="BL147" s="50" t="s">
        <v>133</v>
      </c>
      <c r="BM147" s="50" t="s">
        <v>234</v>
      </c>
      <c r="BN147" s="50" t="s">
        <v>235</v>
      </c>
      <c r="BO147" s="50" t="s">
        <v>217</v>
      </c>
      <c r="BP147" s="50" t="s">
        <v>236</v>
      </c>
      <c r="BQ147" s="50" t="s">
        <v>237</v>
      </c>
      <c r="BR147" s="50" t="s">
        <v>237</v>
      </c>
      <c r="BS147" s="50" t="s">
        <v>238</v>
      </c>
      <c r="BT147" s="50" t="s">
        <v>239</v>
      </c>
      <c r="BU147" s="50" t="s">
        <v>239</v>
      </c>
      <c r="BV147" s="50">
        <v>2006</v>
      </c>
      <c r="BW147" s="50">
        <v>7</v>
      </c>
      <c r="BX147" s="50"/>
      <c r="BY147" s="50">
        <v>2006</v>
      </c>
      <c r="BZ147" s="50">
        <v>2013</v>
      </c>
      <c r="CA147" s="50">
        <v>0</v>
      </c>
      <c r="CB147" s="50">
        <v>0</v>
      </c>
      <c r="CC147" s="50"/>
      <c r="CD147" s="50"/>
      <c r="CE147" s="50" t="s">
        <v>240</v>
      </c>
      <c r="CF147" s="55" t="s">
        <v>241</v>
      </c>
      <c r="CG147" s="55">
        <v>40000</v>
      </c>
      <c r="CH147" s="55">
        <v>14000</v>
      </c>
      <c r="CI147" s="55">
        <v>11000</v>
      </c>
      <c r="CJ147" s="55" t="s">
        <v>225</v>
      </c>
      <c r="CK147" s="55" t="s">
        <v>242</v>
      </c>
      <c r="CL147" s="55" t="s">
        <v>217</v>
      </c>
      <c r="CM147" s="55" t="s">
        <v>217</v>
      </c>
      <c r="CN147" s="55" t="s">
        <v>816</v>
      </c>
      <c r="CO147" s="55" t="s">
        <v>501</v>
      </c>
      <c r="CP147" s="55" t="s">
        <v>237</v>
      </c>
      <c r="CQ147" s="55" t="s">
        <v>457</v>
      </c>
      <c r="CR147" s="55" t="s">
        <v>217</v>
      </c>
      <c r="CS147" s="55" t="s">
        <v>244</v>
      </c>
      <c r="CT147" s="55" t="s">
        <v>246</v>
      </c>
      <c r="CU147" s="55" t="s">
        <v>241</v>
      </c>
      <c r="CV147" s="55">
        <v>80</v>
      </c>
      <c r="CW147" s="55">
        <v>2700</v>
      </c>
      <c r="CX147" s="55" t="s">
        <v>225</v>
      </c>
      <c r="CY147" s="55" t="s">
        <v>242</v>
      </c>
      <c r="CZ147" s="55" t="s">
        <v>242</v>
      </c>
      <c r="DA147" s="55" t="s">
        <v>242</v>
      </c>
      <c r="DB147" s="55" t="s">
        <v>1532</v>
      </c>
      <c r="DC147" s="55" t="s">
        <v>225</v>
      </c>
      <c r="DD147" s="55" t="s">
        <v>1533</v>
      </c>
      <c r="DE147" s="55" t="s">
        <v>248</v>
      </c>
      <c r="DF147" s="126">
        <f>+DG147+DJ147</f>
        <v>4</v>
      </c>
      <c r="DG147" s="50">
        <v>0</v>
      </c>
      <c r="DH147" s="50">
        <v>0</v>
      </c>
      <c r="DI147" s="55" t="s">
        <v>249</v>
      </c>
      <c r="DJ147" s="126">
        <v>4</v>
      </c>
      <c r="DK147" s="137">
        <v>0.2247191011235955</v>
      </c>
      <c r="DL147" s="55" t="s">
        <v>1534</v>
      </c>
      <c r="DM147" s="55" t="s">
        <v>1535</v>
      </c>
      <c r="DN147" s="126">
        <v>10</v>
      </c>
      <c r="DO147" s="126">
        <v>1</v>
      </c>
      <c r="DP147" s="130">
        <v>1</v>
      </c>
    </row>
    <row r="148" spans="1:120" s="118" customFormat="1" ht="33.950000000000003" customHeight="1">
      <c r="A148" s="338" t="s">
        <v>207</v>
      </c>
      <c r="B148" s="340" t="s">
        <v>204</v>
      </c>
      <c r="C148" s="57" t="s">
        <v>216</v>
      </c>
      <c r="D148" s="58" t="s">
        <v>217</v>
      </c>
      <c r="E148" s="57" t="s">
        <v>218</v>
      </c>
      <c r="F148" s="59">
        <v>88</v>
      </c>
      <c r="G148" s="60">
        <v>38624</v>
      </c>
      <c r="H148" s="61">
        <v>38698</v>
      </c>
      <c r="I148" s="57" t="s">
        <v>950</v>
      </c>
      <c r="J148" s="57" t="s">
        <v>292</v>
      </c>
      <c r="K148" s="57"/>
      <c r="L148" s="57"/>
      <c r="M148" s="291" t="s">
        <v>951</v>
      </c>
      <c r="N148" s="62">
        <v>2901</v>
      </c>
      <c r="O148" s="62">
        <v>4201</v>
      </c>
      <c r="P148" s="62">
        <v>7102</v>
      </c>
      <c r="Q148" s="62">
        <v>2886</v>
      </c>
      <c r="R148" s="62">
        <v>5022</v>
      </c>
      <c r="S148" s="62" t="s">
        <v>326</v>
      </c>
      <c r="T148" s="62">
        <v>7908</v>
      </c>
      <c r="U148" s="63">
        <v>0.3</v>
      </c>
      <c r="V148" s="62">
        <v>431</v>
      </c>
      <c r="W148" s="62">
        <v>900</v>
      </c>
      <c r="X148" s="62">
        <v>937</v>
      </c>
      <c r="Y148" s="64">
        <v>90</v>
      </c>
      <c r="Z148" s="65">
        <v>20</v>
      </c>
      <c r="AA148" s="65">
        <v>22.222222222222221</v>
      </c>
      <c r="AB148" s="65">
        <v>30</v>
      </c>
      <c r="AC148" s="65">
        <v>33.333333333333329</v>
      </c>
      <c r="AD148" s="65">
        <v>40</v>
      </c>
      <c r="AE148" s="64">
        <v>1.0341261633919339</v>
      </c>
      <c r="AF148" s="63" t="s">
        <v>1669</v>
      </c>
      <c r="AG148" s="63" t="s">
        <v>952</v>
      </c>
      <c r="AH148" s="63" t="s">
        <v>422</v>
      </c>
      <c r="AI148" s="63">
        <v>31</v>
      </c>
      <c r="AJ148" s="64">
        <v>70</v>
      </c>
      <c r="AK148" s="63">
        <v>937</v>
      </c>
      <c r="AL148" s="65" t="s">
        <v>227</v>
      </c>
      <c r="AM148" s="62">
        <v>937</v>
      </c>
      <c r="AN148" s="62">
        <v>2755.95</v>
      </c>
      <c r="AO148" s="66">
        <v>95</v>
      </c>
      <c r="AP148" s="63">
        <v>5</v>
      </c>
      <c r="AQ148" s="63" t="s">
        <v>217</v>
      </c>
      <c r="AR148" s="63" t="s">
        <v>1536</v>
      </c>
      <c r="AS148" s="62">
        <v>937</v>
      </c>
      <c r="AT148" s="63" t="s">
        <v>292</v>
      </c>
      <c r="AU148" s="63" t="s">
        <v>226</v>
      </c>
      <c r="AV148" s="63" t="s">
        <v>292</v>
      </c>
      <c r="AW148" s="63" t="s">
        <v>953</v>
      </c>
      <c r="AX148" s="63">
        <v>6</v>
      </c>
      <c r="AY148" s="63">
        <v>5.8289999999999997</v>
      </c>
      <c r="AZ148" s="66">
        <v>3.28</v>
      </c>
      <c r="BA148" s="66">
        <v>56.270372276548294</v>
      </c>
      <c r="BB148" s="63" t="s">
        <v>228</v>
      </c>
      <c r="BC148" s="63" t="s">
        <v>954</v>
      </c>
      <c r="BD148" s="63" t="s">
        <v>217</v>
      </c>
      <c r="BE148" s="63" t="s">
        <v>955</v>
      </c>
      <c r="BF148" s="63">
        <v>10</v>
      </c>
      <c r="BG148" s="63" t="s">
        <v>207</v>
      </c>
      <c r="BH148" s="63" t="s">
        <v>217</v>
      </c>
      <c r="BI148" s="63" t="s">
        <v>956</v>
      </c>
      <c r="BJ148" s="63" t="s">
        <v>957</v>
      </c>
      <c r="BK148" s="63">
        <v>1000</v>
      </c>
      <c r="BL148" s="63" t="s">
        <v>10</v>
      </c>
      <c r="BM148" s="63" t="s">
        <v>234</v>
      </c>
      <c r="BN148" s="63" t="s">
        <v>235</v>
      </c>
      <c r="BO148" s="63" t="s">
        <v>217</v>
      </c>
      <c r="BP148" s="63" t="s">
        <v>958</v>
      </c>
      <c r="BQ148" s="63" t="s">
        <v>237</v>
      </c>
      <c r="BR148" s="63" t="s">
        <v>237</v>
      </c>
      <c r="BS148" s="63" t="s">
        <v>959</v>
      </c>
      <c r="BT148" s="67">
        <v>39042</v>
      </c>
      <c r="BU148" s="67">
        <v>39042</v>
      </c>
      <c r="BV148" s="66">
        <v>2006</v>
      </c>
      <c r="BW148" s="63">
        <v>30</v>
      </c>
      <c r="BX148" s="63"/>
      <c r="BY148" s="66">
        <v>2006</v>
      </c>
      <c r="BZ148" s="66">
        <v>2036</v>
      </c>
      <c r="CA148" s="66">
        <v>24</v>
      </c>
      <c r="CB148" s="66">
        <v>13</v>
      </c>
      <c r="CC148" s="66"/>
      <c r="CD148" s="66" t="s">
        <v>960</v>
      </c>
      <c r="CE148" s="66" t="s">
        <v>961</v>
      </c>
      <c r="CF148" s="63" t="s">
        <v>338</v>
      </c>
      <c r="CG148" s="63">
        <v>7150</v>
      </c>
      <c r="CH148" s="63">
        <v>2500</v>
      </c>
      <c r="CI148" s="63">
        <v>4650</v>
      </c>
      <c r="CJ148" s="63" t="s">
        <v>217</v>
      </c>
      <c r="CK148" s="63" t="s">
        <v>217</v>
      </c>
      <c r="CL148" s="63" t="s">
        <v>217</v>
      </c>
      <c r="CM148" s="63" t="s">
        <v>217</v>
      </c>
      <c r="CN148" s="63" t="s">
        <v>302</v>
      </c>
      <c r="CO148" s="63" t="s">
        <v>501</v>
      </c>
      <c r="CP148" s="63" t="s">
        <v>237</v>
      </c>
      <c r="CQ148" s="63" t="s">
        <v>249</v>
      </c>
      <c r="CR148" s="63" t="s">
        <v>217</v>
      </c>
      <c r="CS148" s="63" t="s">
        <v>244</v>
      </c>
      <c r="CT148" s="63" t="s">
        <v>607</v>
      </c>
      <c r="CU148" s="63" t="s">
        <v>321</v>
      </c>
      <c r="CV148" s="62">
        <v>120</v>
      </c>
      <c r="CW148" s="62">
        <v>4500</v>
      </c>
      <c r="CX148" s="62" t="s">
        <v>237</v>
      </c>
      <c r="CY148" s="63">
        <v>1</v>
      </c>
      <c r="CZ148" s="63" t="s">
        <v>217</v>
      </c>
      <c r="DA148" s="63" t="s">
        <v>217</v>
      </c>
      <c r="DB148" s="63" t="s">
        <v>962</v>
      </c>
      <c r="DC148" s="63" t="s">
        <v>248</v>
      </c>
      <c r="DD148" s="63" t="s">
        <v>248</v>
      </c>
      <c r="DE148" s="63"/>
      <c r="DF148" s="62">
        <v>20</v>
      </c>
      <c r="DG148" s="66">
        <v>0</v>
      </c>
      <c r="DH148" s="66">
        <v>0</v>
      </c>
      <c r="DI148" s="66" t="s">
        <v>302</v>
      </c>
      <c r="DJ148" s="62">
        <v>20</v>
      </c>
      <c r="DK148" s="62">
        <v>66.666666666666671</v>
      </c>
      <c r="DL148" s="63" t="s">
        <v>250</v>
      </c>
      <c r="DM148" s="63" t="s">
        <v>305</v>
      </c>
      <c r="DN148" s="62">
        <v>0</v>
      </c>
      <c r="DO148" s="62">
        <v>3</v>
      </c>
      <c r="DP148" s="68">
        <v>0</v>
      </c>
    </row>
    <row r="149" spans="1:120" ht="33.950000000000003" customHeight="1">
      <c r="A149" s="339"/>
      <c r="B149" s="341"/>
      <c r="C149" s="35" t="s">
        <v>260</v>
      </c>
      <c r="D149" s="120" t="s">
        <v>226</v>
      </c>
      <c r="E149" s="35" t="s">
        <v>218</v>
      </c>
      <c r="F149" s="144">
        <v>88</v>
      </c>
      <c r="G149" s="145">
        <v>38624</v>
      </c>
      <c r="H149" s="167">
        <v>38698</v>
      </c>
      <c r="I149" s="35" t="s">
        <v>950</v>
      </c>
      <c r="J149" s="55" t="s">
        <v>292</v>
      </c>
      <c r="K149" s="125" t="s">
        <v>242</v>
      </c>
      <c r="L149" s="125" t="s">
        <v>242</v>
      </c>
      <c r="M149" s="183" t="s">
        <v>951</v>
      </c>
      <c r="N149" s="126">
        <v>2872</v>
      </c>
      <c r="O149" s="126">
        <v>4065</v>
      </c>
      <c r="P149" s="126">
        <v>6937</v>
      </c>
      <c r="Q149" s="126">
        <v>3034</v>
      </c>
      <c r="R149" s="146">
        <v>1851</v>
      </c>
      <c r="S149" s="127" t="s">
        <v>326</v>
      </c>
      <c r="T149" s="126">
        <v>4885</v>
      </c>
      <c r="U149" s="55" t="s">
        <v>1427</v>
      </c>
      <c r="V149" s="126">
        <v>431</v>
      </c>
      <c r="W149" s="126">
        <v>1169</v>
      </c>
      <c r="X149" s="146">
        <v>937</v>
      </c>
      <c r="Y149" s="128">
        <v>100</v>
      </c>
      <c r="Z149" s="129">
        <v>51</v>
      </c>
      <c r="AA149" s="137">
        <v>0.51</v>
      </c>
      <c r="AB149" s="129">
        <v>14</v>
      </c>
      <c r="AC149" s="137">
        <v>0.14399999999999999</v>
      </c>
      <c r="AD149" s="129">
        <v>35</v>
      </c>
      <c r="AE149" s="128">
        <v>0.37</v>
      </c>
      <c r="AF149" s="55" t="s">
        <v>1142</v>
      </c>
      <c r="AG149" s="55" t="s">
        <v>1537</v>
      </c>
      <c r="AH149" s="55" t="s">
        <v>224</v>
      </c>
      <c r="AI149" s="55">
        <v>100</v>
      </c>
      <c r="AJ149" s="51">
        <v>95</v>
      </c>
      <c r="AK149" s="55">
        <v>937</v>
      </c>
      <c r="AL149" s="129">
        <v>380</v>
      </c>
      <c r="AM149" s="126">
        <v>1317</v>
      </c>
      <c r="AN149" s="126">
        <f>+Q149*0.95</f>
        <v>2882.2999999999997</v>
      </c>
      <c r="AO149" s="50">
        <v>95</v>
      </c>
      <c r="AP149" s="55">
        <v>3</v>
      </c>
      <c r="AQ149" s="55" t="s">
        <v>225</v>
      </c>
      <c r="AR149" s="55" t="s">
        <v>1538</v>
      </c>
      <c r="AS149" s="126">
        <v>1280</v>
      </c>
      <c r="AT149" s="55" t="s">
        <v>226</v>
      </c>
      <c r="AU149" s="55" t="s">
        <v>292</v>
      </c>
      <c r="AV149" s="55" t="s">
        <v>225</v>
      </c>
      <c r="AW149" s="55" t="s">
        <v>1539</v>
      </c>
      <c r="AX149" s="55">
        <v>3</v>
      </c>
      <c r="AY149" s="134">
        <v>4.9000000000000004</v>
      </c>
      <c r="AZ149" s="168">
        <v>3.8</v>
      </c>
      <c r="BA149" s="137">
        <v>0.77551020408163251</v>
      </c>
      <c r="BB149" s="134" t="s">
        <v>228</v>
      </c>
      <c r="BC149" s="134" t="s">
        <v>954</v>
      </c>
      <c r="BD149" s="134" t="s">
        <v>217</v>
      </c>
      <c r="BE149" s="134" t="s">
        <v>955</v>
      </c>
      <c r="BF149" s="134">
        <v>8.1999999999999993</v>
      </c>
      <c r="BG149" s="134" t="s">
        <v>207</v>
      </c>
      <c r="BH149" s="134" t="s">
        <v>217</v>
      </c>
      <c r="BI149" s="134" t="s">
        <v>956</v>
      </c>
      <c r="BJ149" s="134" t="s">
        <v>957</v>
      </c>
      <c r="BK149" s="134">
        <v>1000</v>
      </c>
      <c r="BL149" s="134" t="s">
        <v>10</v>
      </c>
      <c r="BM149" s="134" t="s">
        <v>234</v>
      </c>
      <c r="BN149" s="134" t="s">
        <v>235</v>
      </c>
      <c r="BO149" s="134" t="s">
        <v>217</v>
      </c>
      <c r="BP149" s="134" t="s">
        <v>958</v>
      </c>
      <c r="BQ149" s="55" t="s">
        <v>226</v>
      </c>
      <c r="BR149" s="55" t="s">
        <v>226</v>
      </c>
      <c r="BS149" s="134" t="s">
        <v>959</v>
      </c>
      <c r="BT149" s="149">
        <v>39042</v>
      </c>
      <c r="BU149" s="149">
        <v>39042</v>
      </c>
      <c r="BV149" s="148">
        <v>2006</v>
      </c>
      <c r="BW149" s="134">
        <v>30</v>
      </c>
      <c r="BX149" s="51" t="s">
        <v>227</v>
      </c>
      <c r="BY149" s="50">
        <v>2006</v>
      </c>
      <c r="BZ149" s="50">
        <v>2036</v>
      </c>
      <c r="CA149" s="50">
        <v>22</v>
      </c>
      <c r="CB149" s="50">
        <v>13</v>
      </c>
      <c r="CC149" s="50" t="s">
        <v>227</v>
      </c>
      <c r="CD149" s="50" t="s">
        <v>1540</v>
      </c>
      <c r="CE149" s="50" t="s">
        <v>1541</v>
      </c>
      <c r="CF149" s="134" t="s">
        <v>338</v>
      </c>
      <c r="CG149" s="134">
        <v>7150</v>
      </c>
      <c r="CH149" s="134">
        <v>2500</v>
      </c>
      <c r="CI149" s="134">
        <v>4650</v>
      </c>
      <c r="CJ149" s="55" t="s">
        <v>266</v>
      </c>
      <c r="CK149" s="55" t="s">
        <v>266</v>
      </c>
      <c r="CL149" s="55" t="s">
        <v>533</v>
      </c>
      <c r="CM149" s="55" t="s">
        <v>217</v>
      </c>
      <c r="CN149" s="55" t="s">
        <v>533</v>
      </c>
      <c r="CO149" s="55" t="s">
        <v>1542</v>
      </c>
      <c r="CP149" s="55" t="s">
        <v>237</v>
      </c>
      <c r="CQ149" s="55" t="s">
        <v>226</v>
      </c>
      <c r="CR149" s="55" t="s">
        <v>217</v>
      </c>
      <c r="CS149" s="55" t="s">
        <v>244</v>
      </c>
      <c r="CT149" s="55" t="s">
        <v>607</v>
      </c>
      <c r="CU149" s="55" t="s">
        <v>321</v>
      </c>
      <c r="CV149" s="126">
        <v>10</v>
      </c>
      <c r="CW149" s="146">
        <v>4500</v>
      </c>
      <c r="CX149" s="126" t="s">
        <v>225</v>
      </c>
      <c r="CY149" s="55">
        <v>0</v>
      </c>
      <c r="CZ149" s="126" t="s">
        <v>217</v>
      </c>
      <c r="DA149" s="126" t="s">
        <v>217</v>
      </c>
      <c r="DB149" s="55" t="s">
        <v>225</v>
      </c>
      <c r="DC149" s="55" t="s">
        <v>225</v>
      </c>
      <c r="DD149" s="55" t="s">
        <v>225</v>
      </c>
      <c r="DE149" s="55" t="s">
        <v>225</v>
      </c>
      <c r="DF149" s="126">
        <f>+DG149+DJ149</f>
        <v>5</v>
      </c>
      <c r="DG149" s="50">
        <v>0</v>
      </c>
      <c r="DH149" s="50">
        <v>0</v>
      </c>
      <c r="DI149" s="55" t="s">
        <v>225</v>
      </c>
      <c r="DJ149" s="126">
        <v>5</v>
      </c>
      <c r="DK149" s="51">
        <v>14.4</v>
      </c>
      <c r="DL149" s="55" t="s">
        <v>1543</v>
      </c>
      <c r="DM149" s="55" t="s">
        <v>305</v>
      </c>
      <c r="DN149" s="126">
        <v>0</v>
      </c>
      <c r="DO149" s="126">
        <v>0</v>
      </c>
      <c r="DP149" s="130">
        <v>0</v>
      </c>
    </row>
    <row r="150" spans="1:120" s="118" customFormat="1" ht="33.950000000000003" customHeight="1">
      <c r="A150" s="338" t="s">
        <v>208</v>
      </c>
      <c r="B150" s="340" t="s">
        <v>204</v>
      </c>
      <c r="C150" s="57" t="s">
        <v>216</v>
      </c>
      <c r="D150" s="58" t="s">
        <v>217</v>
      </c>
      <c r="E150" s="57" t="s">
        <v>276</v>
      </c>
      <c r="F150" s="59">
        <v>55</v>
      </c>
      <c r="G150" s="60">
        <v>38625</v>
      </c>
      <c r="H150" s="67">
        <v>38628</v>
      </c>
      <c r="I150" s="57" t="s">
        <v>963</v>
      </c>
      <c r="J150" s="57" t="s">
        <v>292</v>
      </c>
      <c r="K150" s="57"/>
      <c r="L150" s="57"/>
      <c r="M150" s="291" t="s">
        <v>964</v>
      </c>
      <c r="N150" s="62">
        <v>39650</v>
      </c>
      <c r="O150" s="62">
        <v>4781</v>
      </c>
      <c r="P150" s="62">
        <v>44431</v>
      </c>
      <c r="Q150" s="62">
        <v>33979</v>
      </c>
      <c r="R150" s="62">
        <v>5652</v>
      </c>
      <c r="S150" s="62" t="s">
        <v>279</v>
      </c>
      <c r="T150" s="62">
        <v>39631</v>
      </c>
      <c r="U150" s="63">
        <v>7.64</v>
      </c>
      <c r="V150" s="62">
        <v>1184</v>
      </c>
      <c r="W150" s="62">
        <v>8739</v>
      </c>
      <c r="X150" s="62">
        <v>9702</v>
      </c>
      <c r="Y150" s="64">
        <v>707</v>
      </c>
      <c r="Z150" s="65">
        <v>26.333333333333332</v>
      </c>
      <c r="AA150" s="65">
        <v>3.7246581801037246</v>
      </c>
      <c r="AB150" s="65">
        <v>167.26</v>
      </c>
      <c r="AC150" s="65">
        <v>23.657708628005654</v>
      </c>
      <c r="AD150" s="65">
        <v>513.40666666666664</v>
      </c>
      <c r="AE150" s="64">
        <v>0.59436738125262722</v>
      </c>
      <c r="AF150" s="63" t="s">
        <v>307</v>
      </c>
      <c r="AG150" s="63" t="s">
        <v>294</v>
      </c>
      <c r="AH150" s="63" t="s">
        <v>280</v>
      </c>
      <c r="AI150" s="63">
        <v>599.72</v>
      </c>
      <c r="AJ150" s="64">
        <v>707</v>
      </c>
      <c r="AK150" s="63">
        <v>9698</v>
      </c>
      <c r="AL150" s="65" t="s">
        <v>227</v>
      </c>
      <c r="AM150" s="62">
        <v>9698</v>
      </c>
      <c r="AN150" s="62">
        <v>39633.652855081426</v>
      </c>
      <c r="AO150" s="66">
        <v>99.958771387342821</v>
      </c>
      <c r="AP150" s="63">
        <v>11</v>
      </c>
      <c r="AQ150" s="63" t="s">
        <v>533</v>
      </c>
      <c r="AR150" s="63" t="s">
        <v>358</v>
      </c>
      <c r="AS150" s="62">
        <v>9698</v>
      </c>
      <c r="AT150" s="63" t="s">
        <v>226</v>
      </c>
      <c r="AU150" s="63" t="s">
        <v>292</v>
      </c>
      <c r="AV150" s="63" t="s">
        <v>292</v>
      </c>
      <c r="AW150" s="63" t="s">
        <v>965</v>
      </c>
      <c r="AX150" s="63">
        <v>7</v>
      </c>
      <c r="AY150" s="63">
        <v>30.806000000000001</v>
      </c>
      <c r="AZ150" s="66">
        <v>3.786</v>
      </c>
      <c r="BA150" s="66">
        <v>12.28981367266117</v>
      </c>
      <c r="BB150" s="63" t="s">
        <v>228</v>
      </c>
      <c r="BC150" s="63" t="s">
        <v>966</v>
      </c>
      <c r="BD150" s="63" t="s">
        <v>217</v>
      </c>
      <c r="BE150" s="63" t="s">
        <v>967</v>
      </c>
      <c r="BF150" s="63">
        <v>14</v>
      </c>
      <c r="BG150" s="63" t="s">
        <v>208</v>
      </c>
      <c r="BH150" s="63" t="s">
        <v>217</v>
      </c>
      <c r="BI150" s="63" t="s">
        <v>968</v>
      </c>
      <c r="BJ150" s="63" t="s">
        <v>969</v>
      </c>
      <c r="BK150" s="63">
        <v>187</v>
      </c>
      <c r="BL150" s="63" t="s">
        <v>316</v>
      </c>
      <c r="BM150" s="63" t="s">
        <v>317</v>
      </c>
      <c r="BN150" s="63"/>
      <c r="BO150" s="63" t="s">
        <v>225</v>
      </c>
      <c r="BP150" s="63" t="s">
        <v>970</v>
      </c>
      <c r="BQ150" s="63" t="s">
        <v>237</v>
      </c>
      <c r="BR150" s="63" t="s">
        <v>237</v>
      </c>
      <c r="BS150" s="63" t="s">
        <v>971</v>
      </c>
      <c r="BT150" s="67">
        <v>40429</v>
      </c>
      <c r="BU150" s="67">
        <v>40429</v>
      </c>
      <c r="BV150" s="66">
        <v>2010</v>
      </c>
      <c r="BW150" s="56">
        <v>11</v>
      </c>
      <c r="BX150" s="56">
        <v>348294</v>
      </c>
      <c r="BY150" s="66">
        <v>2010</v>
      </c>
      <c r="BZ150" s="66">
        <v>2021</v>
      </c>
      <c r="CA150" s="66">
        <v>9</v>
      </c>
      <c r="CB150" s="66">
        <v>9</v>
      </c>
      <c r="CC150" s="66">
        <v>296194</v>
      </c>
      <c r="CD150" s="66" t="s">
        <v>972</v>
      </c>
      <c r="CE150" s="66" t="s">
        <v>973</v>
      </c>
      <c r="CF150" s="63" t="s">
        <v>302</v>
      </c>
      <c r="CG150" s="63"/>
      <c r="CH150" s="63"/>
      <c r="CI150" s="63"/>
      <c r="CJ150" s="63" t="s">
        <v>225</v>
      </c>
      <c r="CK150" s="63" t="s">
        <v>242</v>
      </c>
      <c r="CL150" s="63" t="s">
        <v>217</v>
      </c>
      <c r="CM150" s="63" t="s">
        <v>217</v>
      </c>
      <c r="CN150" s="63" t="s">
        <v>816</v>
      </c>
      <c r="CO150" s="63" t="s">
        <v>244</v>
      </c>
      <c r="CP150" s="63" t="s">
        <v>237</v>
      </c>
      <c r="CQ150" s="63" t="s">
        <v>457</v>
      </c>
      <c r="CR150" s="63" t="s">
        <v>217</v>
      </c>
      <c r="CS150" s="63" t="s">
        <v>244</v>
      </c>
      <c r="CT150" s="63" t="s">
        <v>607</v>
      </c>
      <c r="CU150" s="63" t="s">
        <v>241</v>
      </c>
      <c r="CV150" s="62">
        <v>47.6</v>
      </c>
      <c r="CW150" s="62">
        <v>460</v>
      </c>
      <c r="CX150" s="63"/>
      <c r="CY150" s="63"/>
      <c r="CZ150" s="63"/>
      <c r="DA150" s="63"/>
      <c r="DB150" s="63" t="s">
        <v>248</v>
      </c>
      <c r="DC150" s="63" t="s">
        <v>248</v>
      </c>
      <c r="DD150" s="63" t="s">
        <v>446</v>
      </c>
      <c r="DE150" s="63"/>
      <c r="DF150" s="62">
        <v>0</v>
      </c>
      <c r="DG150" s="66">
        <v>0</v>
      </c>
      <c r="DH150" s="66">
        <v>0</v>
      </c>
      <c r="DI150" s="66" t="s">
        <v>289</v>
      </c>
      <c r="DJ150" s="62">
        <v>0</v>
      </c>
      <c r="DK150" s="62">
        <v>0</v>
      </c>
      <c r="DL150" s="63" t="s">
        <v>594</v>
      </c>
      <c r="DM150" s="63" t="s">
        <v>974</v>
      </c>
      <c r="DN150" s="62">
        <v>8</v>
      </c>
      <c r="DO150" s="62">
        <v>28</v>
      </c>
      <c r="DP150" s="68">
        <v>28.571428571428569</v>
      </c>
    </row>
    <row r="151" spans="1:120" ht="33.950000000000003" customHeight="1">
      <c r="A151" s="339"/>
      <c r="B151" s="341"/>
      <c r="C151" s="35" t="s">
        <v>260</v>
      </c>
      <c r="D151" s="120" t="s">
        <v>217</v>
      </c>
      <c r="E151" s="121" t="s">
        <v>276</v>
      </c>
      <c r="F151" s="144">
        <v>55</v>
      </c>
      <c r="G151" s="145">
        <v>38625</v>
      </c>
      <c r="H151" s="149">
        <v>38628</v>
      </c>
      <c r="I151" s="35" t="s">
        <v>963</v>
      </c>
      <c r="J151" s="55" t="s">
        <v>226</v>
      </c>
      <c r="K151" s="125" t="s">
        <v>227</v>
      </c>
      <c r="L151" s="125" t="s">
        <v>227</v>
      </c>
      <c r="M151" s="183" t="s">
        <v>964</v>
      </c>
      <c r="N151" s="126">
        <v>41267</v>
      </c>
      <c r="O151" s="126">
        <v>4792</v>
      </c>
      <c r="P151" s="126">
        <v>46059</v>
      </c>
      <c r="Q151" s="126">
        <v>49029</v>
      </c>
      <c r="R151" s="146">
        <v>10673</v>
      </c>
      <c r="S151" s="127" t="s">
        <v>1527</v>
      </c>
      <c r="T151" s="126">
        <v>59702</v>
      </c>
      <c r="U151" s="55" t="s">
        <v>1544</v>
      </c>
      <c r="V151" s="126">
        <v>1184</v>
      </c>
      <c r="W151" s="126">
        <v>10552</v>
      </c>
      <c r="X151" s="146">
        <v>9702</v>
      </c>
      <c r="Y151" s="128">
        <v>764.85</v>
      </c>
      <c r="Z151" s="129">
        <v>374.77</v>
      </c>
      <c r="AA151" s="137">
        <v>0.48999150160162119</v>
      </c>
      <c r="AB151" s="129">
        <v>160.61000000000001</v>
      </c>
      <c r="AC151" s="137">
        <v>0.20998888670981239</v>
      </c>
      <c r="AD151" s="129">
        <v>229.5</v>
      </c>
      <c r="AE151" s="128">
        <v>0.52</v>
      </c>
      <c r="AF151" s="55" t="s">
        <v>1657</v>
      </c>
      <c r="AG151" s="55" t="s">
        <v>1545</v>
      </c>
      <c r="AH151" s="55" t="s">
        <v>1546</v>
      </c>
      <c r="AI151" s="55">
        <v>570</v>
      </c>
      <c r="AJ151" s="55">
        <v>677.28</v>
      </c>
      <c r="AK151" s="55">
        <v>10552</v>
      </c>
      <c r="AL151" s="129" t="s">
        <v>1547</v>
      </c>
      <c r="AM151" s="126">
        <v>10552</v>
      </c>
      <c r="AN151" s="126">
        <f>+Q151</f>
        <v>49029</v>
      </c>
      <c r="AO151" s="50">
        <v>100</v>
      </c>
      <c r="AP151" s="55">
        <v>13</v>
      </c>
      <c r="AQ151" s="55" t="s">
        <v>225</v>
      </c>
      <c r="AR151" s="55" t="s">
        <v>1548</v>
      </c>
      <c r="AS151" s="126">
        <v>10552</v>
      </c>
      <c r="AT151" s="55" t="s">
        <v>226</v>
      </c>
      <c r="AU151" s="55" t="s">
        <v>226</v>
      </c>
      <c r="AV151" s="55" t="s">
        <v>226</v>
      </c>
      <c r="AW151" s="55" t="s">
        <v>226</v>
      </c>
      <c r="AX151" s="55">
        <v>22</v>
      </c>
      <c r="AY151" s="55">
        <v>39.700000000000003</v>
      </c>
      <c r="AZ151" s="50">
        <v>39.700000000000003</v>
      </c>
      <c r="BA151" s="137">
        <v>1</v>
      </c>
      <c r="BB151" s="134" t="s">
        <v>228</v>
      </c>
      <c r="BC151" s="134" t="s">
        <v>966</v>
      </c>
      <c r="BD151" s="134" t="s">
        <v>217</v>
      </c>
      <c r="BE151" s="134" t="s">
        <v>967</v>
      </c>
      <c r="BF151" s="134">
        <v>14</v>
      </c>
      <c r="BG151" s="134" t="s">
        <v>208</v>
      </c>
      <c r="BH151" s="134" t="s">
        <v>217</v>
      </c>
      <c r="BI151" s="134" t="s">
        <v>968</v>
      </c>
      <c r="BJ151" s="134" t="s">
        <v>969</v>
      </c>
      <c r="BK151" s="134">
        <v>187</v>
      </c>
      <c r="BL151" s="134" t="s">
        <v>316</v>
      </c>
      <c r="BM151" s="134" t="s">
        <v>317</v>
      </c>
      <c r="BN151" s="55" t="s">
        <v>235</v>
      </c>
      <c r="BO151" s="55" t="s">
        <v>225</v>
      </c>
      <c r="BP151" s="134" t="s">
        <v>970</v>
      </c>
      <c r="BQ151" s="55" t="s">
        <v>226</v>
      </c>
      <c r="BR151" s="55" t="s">
        <v>226</v>
      </c>
      <c r="BS151" s="134" t="s">
        <v>971</v>
      </c>
      <c r="BT151" s="149">
        <v>40429</v>
      </c>
      <c r="BU151" s="149">
        <v>40429</v>
      </c>
      <c r="BV151" s="148">
        <v>2010</v>
      </c>
      <c r="BW151" s="51">
        <v>7</v>
      </c>
      <c r="BX151" s="51" t="s">
        <v>227</v>
      </c>
      <c r="BY151" s="50">
        <v>2010</v>
      </c>
      <c r="BZ151" s="50">
        <v>2021</v>
      </c>
      <c r="CA151" s="50">
        <v>7</v>
      </c>
      <c r="CB151" s="50">
        <v>7</v>
      </c>
      <c r="CC151" s="50" t="s">
        <v>227</v>
      </c>
      <c r="CD151" s="50" t="s">
        <v>1549</v>
      </c>
      <c r="CE151" s="50" t="s">
        <v>1550</v>
      </c>
      <c r="CF151" s="55" t="s">
        <v>1551</v>
      </c>
      <c r="CG151" s="55">
        <v>80000</v>
      </c>
      <c r="CH151" s="55">
        <v>5000</v>
      </c>
      <c r="CI151" s="55">
        <v>3000</v>
      </c>
      <c r="CJ151" s="55" t="s">
        <v>225</v>
      </c>
      <c r="CK151" s="55" t="s">
        <v>242</v>
      </c>
      <c r="CL151" s="55" t="s">
        <v>217</v>
      </c>
      <c r="CM151" s="55" t="s">
        <v>217</v>
      </c>
      <c r="CN151" s="55" t="s">
        <v>1552</v>
      </c>
      <c r="CO151" s="55" t="s">
        <v>244</v>
      </c>
      <c r="CP151" s="55" t="s">
        <v>237</v>
      </c>
      <c r="CQ151" s="55" t="s">
        <v>225</v>
      </c>
      <c r="CR151" s="55" t="s">
        <v>217</v>
      </c>
      <c r="CS151" s="55" t="s">
        <v>244</v>
      </c>
      <c r="CT151" s="55" t="s">
        <v>246</v>
      </c>
      <c r="CU151" s="55" t="s">
        <v>1511</v>
      </c>
      <c r="CV151" s="146">
        <v>47.6</v>
      </c>
      <c r="CW151" s="146">
        <v>460</v>
      </c>
      <c r="CX151" s="126" t="s">
        <v>225</v>
      </c>
      <c r="CY151" s="55">
        <v>0</v>
      </c>
      <c r="CZ151" s="126" t="s">
        <v>227</v>
      </c>
      <c r="DA151" s="126" t="s">
        <v>227</v>
      </c>
      <c r="DB151" s="55" t="s">
        <v>395</v>
      </c>
      <c r="DC151" s="55" t="s">
        <v>248</v>
      </c>
      <c r="DD151" s="55" t="s">
        <v>1824</v>
      </c>
      <c r="DE151" s="55" t="s">
        <v>225</v>
      </c>
      <c r="DF151" s="126">
        <f>+DG151+DJ151</f>
        <v>120</v>
      </c>
      <c r="DG151" s="50">
        <v>0</v>
      </c>
      <c r="DH151" s="50">
        <v>0</v>
      </c>
      <c r="DI151" s="55" t="s">
        <v>249</v>
      </c>
      <c r="DJ151" s="126">
        <v>120</v>
      </c>
      <c r="DK151" s="137">
        <v>0.74715148496357631</v>
      </c>
      <c r="DL151" s="55" t="s">
        <v>1553</v>
      </c>
      <c r="DM151" s="55" t="s">
        <v>1513</v>
      </c>
      <c r="DN151" s="126">
        <v>0</v>
      </c>
      <c r="DO151" s="126">
        <v>0</v>
      </c>
      <c r="DP151" s="130">
        <v>0</v>
      </c>
    </row>
    <row r="152" spans="1:120" s="118" customFormat="1" ht="33.950000000000003" customHeight="1">
      <c r="A152" s="338" t="s">
        <v>209</v>
      </c>
      <c r="B152" s="340" t="s">
        <v>204</v>
      </c>
      <c r="C152" s="57" t="s">
        <v>216</v>
      </c>
      <c r="D152" s="58" t="s">
        <v>217</v>
      </c>
      <c r="E152" s="57" t="s">
        <v>276</v>
      </c>
      <c r="F152" s="59">
        <v>39</v>
      </c>
      <c r="G152" s="60">
        <v>38627</v>
      </c>
      <c r="H152" s="61">
        <v>38693</v>
      </c>
      <c r="I152" s="57" t="s">
        <v>975</v>
      </c>
      <c r="J152" s="57" t="s">
        <v>292</v>
      </c>
      <c r="K152" s="57"/>
      <c r="L152" s="57"/>
      <c r="M152" s="291" t="s">
        <v>976</v>
      </c>
      <c r="N152" s="62">
        <v>7573</v>
      </c>
      <c r="O152" s="62">
        <v>10530</v>
      </c>
      <c r="P152" s="62">
        <v>18103</v>
      </c>
      <c r="Q152" s="62">
        <v>14659</v>
      </c>
      <c r="R152" s="62">
        <v>6307</v>
      </c>
      <c r="S152" s="62" t="s">
        <v>223</v>
      </c>
      <c r="T152" s="62">
        <v>20966</v>
      </c>
      <c r="U152" s="63">
        <v>1.5</v>
      </c>
      <c r="V152" s="62">
        <v>660</v>
      </c>
      <c r="W152" s="62">
        <v>3042</v>
      </c>
      <c r="X152" s="62">
        <v>3401</v>
      </c>
      <c r="Y152" s="64">
        <v>104.3</v>
      </c>
      <c r="Z152" s="65">
        <v>49.51</v>
      </c>
      <c r="AA152" s="65">
        <v>47.468839884947265</v>
      </c>
      <c r="AB152" s="65">
        <v>33.93</v>
      </c>
      <c r="AC152" s="65">
        <v>32.531160115052735</v>
      </c>
      <c r="AD152" s="65">
        <v>20.86</v>
      </c>
      <c r="AE152" s="64">
        <v>0.4590871077072054</v>
      </c>
      <c r="AF152" s="63" t="s">
        <v>1657</v>
      </c>
      <c r="AG152" s="63" t="s">
        <v>977</v>
      </c>
      <c r="AH152" s="63" t="s">
        <v>224</v>
      </c>
      <c r="AI152" s="63">
        <v>104.3</v>
      </c>
      <c r="AJ152" s="64">
        <v>104.3</v>
      </c>
      <c r="AK152" s="63">
        <v>3401</v>
      </c>
      <c r="AL152" s="65" t="s">
        <v>227</v>
      </c>
      <c r="AM152" s="62">
        <v>3433</v>
      </c>
      <c r="AN152" s="62">
        <v>7573</v>
      </c>
      <c r="AO152" s="66">
        <v>100</v>
      </c>
      <c r="AP152" s="63">
        <v>4</v>
      </c>
      <c r="AQ152" s="63" t="s">
        <v>225</v>
      </c>
      <c r="AR152" s="63"/>
      <c r="AS152" s="62">
        <v>1818</v>
      </c>
      <c r="AT152" s="63" t="s">
        <v>292</v>
      </c>
      <c r="AU152" s="63" t="s">
        <v>292</v>
      </c>
      <c r="AV152" s="63" t="s">
        <v>292</v>
      </c>
      <c r="AW152" s="63" t="s">
        <v>978</v>
      </c>
      <c r="AX152" s="63">
        <v>0</v>
      </c>
      <c r="AY152" s="63">
        <v>0</v>
      </c>
      <c r="AZ152" s="66">
        <v>0</v>
      </c>
      <c r="BA152" s="66" t="s">
        <v>265</v>
      </c>
      <c r="BB152" s="63" t="s">
        <v>228</v>
      </c>
      <c r="BC152" s="63" t="s">
        <v>979</v>
      </c>
      <c r="BD152" s="63" t="s">
        <v>217</v>
      </c>
      <c r="BE152" s="63" t="s">
        <v>980</v>
      </c>
      <c r="BF152" s="63">
        <v>12</v>
      </c>
      <c r="BG152" s="63" t="s">
        <v>209</v>
      </c>
      <c r="BH152" s="63" t="s">
        <v>217</v>
      </c>
      <c r="BI152" s="63">
        <v>941933.44</v>
      </c>
      <c r="BJ152" s="63">
        <v>1184670.3999999999</v>
      </c>
      <c r="BK152" s="63"/>
      <c r="BL152" s="63" t="s">
        <v>10</v>
      </c>
      <c r="BM152" s="63" t="s">
        <v>234</v>
      </c>
      <c r="BN152" s="63" t="s">
        <v>1554</v>
      </c>
      <c r="BO152" s="63" t="s">
        <v>225</v>
      </c>
      <c r="BP152" s="63" t="s">
        <v>981</v>
      </c>
      <c r="BQ152" s="63" t="s">
        <v>225</v>
      </c>
      <c r="BR152" s="63" t="s">
        <v>237</v>
      </c>
      <c r="BS152" s="63" t="s">
        <v>1555</v>
      </c>
      <c r="BT152" s="67">
        <v>36122</v>
      </c>
      <c r="BU152" s="67">
        <v>40494</v>
      </c>
      <c r="BV152" s="66">
        <v>2010</v>
      </c>
      <c r="BW152" s="56">
        <v>7</v>
      </c>
      <c r="BX152" s="56"/>
      <c r="BY152" s="66">
        <v>2010</v>
      </c>
      <c r="BZ152" s="66">
        <v>2017</v>
      </c>
      <c r="CA152" s="66">
        <v>5</v>
      </c>
      <c r="CB152" s="64">
        <v>0.41666666666666702</v>
      </c>
      <c r="CC152" s="66"/>
      <c r="CD152" s="66" t="s">
        <v>1556</v>
      </c>
      <c r="CE152" s="66" t="s">
        <v>1556</v>
      </c>
      <c r="CF152" s="63" t="s">
        <v>1531</v>
      </c>
      <c r="CG152" s="63">
        <v>19120</v>
      </c>
      <c r="CH152" s="63">
        <v>11350</v>
      </c>
      <c r="CI152" s="63"/>
      <c r="CJ152" s="63" t="s">
        <v>217</v>
      </c>
      <c r="CK152" s="63" t="s">
        <v>242</v>
      </c>
      <c r="CL152" s="63" t="s">
        <v>217</v>
      </c>
      <c r="CM152" s="63" t="s">
        <v>217</v>
      </c>
      <c r="CN152" s="63" t="s">
        <v>1557</v>
      </c>
      <c r="CO152" s="63" t="s">
        <v>244</v>
      </c>
      <c r="CP152" s="63" t="s">
        <v>237</v>
      </c>
      <c r="CQ152" s="63" t="s">
        <v>1558</v>
      </c>
      <c r="CR152" s="63" t="s">
        <v>217</v>
      </c>
      <c r="CS152" s="63" t="s">
        <v>244</v>
      </c>
      <c r="CT152" s="63" t="s">
        <v>246</v>
      </c>
      <c r="CU152" s="63" t="s">
        <v>321</v>
      </c>
      <c r="CV152" s="62">
        <v>2</v>
      </c>
      <c r="CW152" s="62">
        <v>8000</v>
      </c>
      <c r="CX152" s="63"/>
      <c r="CY152" s="63"/>
      <c r="CZ152" s="63"/>
      <c r="DA152" s="63"/>
      <c r="DB152" s="63" t="s">
        <v>1559</v>
      </c>
      <c r="DC152" s="63" t="s">
        <v>248</v>
      </c>
      <c r="DD152" s="63" t="s">
        <v>248</v>
      </c>
      <c r="DE152" s="63"/>
      <c r="DF152" s="62">
        <v>0</v>
      </c>
      <c r="DG152" s="66">
        <v>0</v>
      </c>
      <c r="DH152" s="66">
        <v>0</v>
      </c>
      <c r="DI152" s="66" t="s">
        <v>249</v>
      </c>
      <c r="DJ152" s="62"/>
      <c r="DK152" s="62">
        <v>0</v>
      </c>
      <c r="DL152" s="63" t="s">
        <v>982</v>
      </c>
      <c r="DM152" s="63" t="s">
        <v>983</v>
      </c>
      <c r="DN152" s="62">
        <v>0</v>
      </c>
      <c r="DO152" s="62">
        <v>20</v>
      </c>
      <c r="DP152" s="68">
        <v>0</v>
      </c>
    </row>
    <row r="153" spans="1:120" ht="33.950000000000003" customHeight="1">
      <c r="A153" s="339"/>
      <c r="B153" s="341"/>
      <c r="C153" s="35" t="s">
        <v>260</v>
      </c>
      <c r="D153" s="120" t="s">
        <v>217</v>
      </c>
      <c r="E153" s="35" t="s">
        <v>276</v>
      </c>
      <c r="F153" s="144">
        <v>39</v>
      </c>
      <c r="G153" s="145">
        <v>38627</v>
      </c>
      <c r="H153" s="167">
        <v>38693</v>
      </c>
      <c r="I153" s="35" t="s">
        <v>975</v>
      </c>
      <c r="J153" s="55" t="s">
        <v>292</v>
      </c>
      <c r="K153" s="125" t="s">
        <v>242</v>
      </c>
      <c r="L153" s="125" t="s">
        <v>242</v>
      </c>
      <c r="M153" s="183" t="s">
        <v>976</v>
      </c>
      <c r="N153" s="126">
        <v>7860</v>
      </c>
      <c r="O153" s="126">
        <v>10610</v>
      </c>
      <c r="P153" s="126">
        <v>18470</v>
      </c>
      <c r="Q153" s="126">
        <v>18438</v>
      </c>
      <c r="R153" s="146">
        <v>5442</v>
      </c>
      <c r="S153" s="127" t="s">
        <v>0</v>
      </c>
      <c r="T153" s="126">
        <v>23880</v>
      </c>
      <c r="U153" s="55" t="s">
        <v>1196</v>
      </c>
      <c r="V153" s="126">
        <v>660</v>
      </c>
      <c r="W153" s="126">
        <v>3537</v>
      </c>
      <c r="X153" s="126">
        <v>3433</v>
      </c>
      <c r="Y153" s="128">
        <v>180</v>
      </c>
      <c r="Z153" s="129">
        <v>85.5</v>
      </c>
      <c r="AA153" s="212">
        <v>0.47499999999999998</v>
      </c>
      <c r="AB153" s="129">
        <v>58.5</v>
      </c>
      <c r="AC153" s="212">
        <v>0.32500000000000001</v>
      </c>
      <c r="AD153" s="129">
        <v>36</v>
      </c>
      <c r="AE153" s="128">
        <v>0.32</v>
      </c>
      <c r="AF153" s="55" t="s">
        <v>1657</v>
      </c>
      <c r="AG153" s="55" t="s">
        <v>1560</v>
      </c>
      <c r="AH153" s="55" t="s">
        <v>224</v>
      </c>
      <c r="AI153" s="128">
        <v>180</v>
      </c>
      <c r="AJ153" s="128">
        <v>165</v>
      </c>
      <c r="AK153" s="55">
        <v>3401</v>
      </c>
      <c r="AL153" s="129" t="s">
        <v>227</v>
      </c>
      <c r="AM153" s="126">
        <v>3445</v>
      </c>
      <c r="AN153" s="126">
        <f>+Q153</f>
        <v>18438</v>
      </c>
      <c r="AO153" s="50">
        <v>100</v>
      </c>
      <c r="AP153" s="55">
        <v>3</v>
      </c>
      <c r="AQ153" s="55" t="s">
        <v>225</v>
      </c>
      <c r="AR153" s="55" t="s">
        <v>1561</v>
      </c>
      <c r="AS153" s="126">
        <v>3851</v>
      </c>
      <c r="AT153" s="55" t="s">
        <v>226</v>
      </c>
      <c r="AU153" s="55" t="s">
        <v>226</v>
      </c>
      <c r="AV153" s="55" t="s">
        <v>226</v>
      </c>
      <c r="AW153" s="134" t="s">
        <v>1562</v>
      </c>
      <c r="AX153" s="134">
        <v>2</v>
      </c>
      <c r="AY153" s="55" t="s">
        <v>1563</v>
      </c>
      <c r="AZ153" s="50" t="s">
        <v>1563</v>
      </c>
      <c r="BA153" s="50">
        <v>97</v>
      </c>
      <c r="BB153" s="134" t="s">
        <v>228</v>
      </c>
      <c r="BC153" s="134" t="s">
        <v>979</v>
      </c>
      <c r="BD153" s="134" t="s">
        <v>217</v>
      </c>
      <c r="BE153" s="134" t="s">
        <v>980</v>
      </c>
      <c r="BF153" s="134">
        <v>12</v>
      </c>
      <c r="BG153" s="134" t="s">
        <v>209</v>
      </c>
      <c r="BH153" s="134" t="s">
        <v>217</v>
      </c>
      <c r="BI153" s="134">
        <v>941933.44</v>
      </c>
      <c r="BJ153" s="134">
        <v>1184670.3999999999</v>
      </c>
      <c r="BK153" s="55" t="s">
        <v>227</v>
      </c>
      <c r="BL153" s="134" t="s">
        <v>10</v>
      </c>
      <c r="BM153" s="134" t="s">
        <v>234</v>
      </c>
      <c r="BN153" s="134" t="s">
        <v>1554</v>
      </c>
      <c r="BO153" s="134" t="s">
        <v>225</v>
      </c>
      <c r="BP153" s="134" t="s">
        <v>981</v>
      </c>
      <c r="BQ153" s="55" t="s">
        <v>226</v>
      </c>
      <c r="BR153" s="55" t="s">
        <v>226</v>
      </c>
      <c r="BS153" s="134" t="s">
        <v>1555</v>
      </c>
      <c r="BT153" s="149">
        <v>36122</v>
      </c>
      <c r="BU153" s="149">
        <v>40494</v>
      </c>
      <c r="BV153" s="148">
        <v>2010</v>
      </c>
      <c r="BW153" s="51">
        <v>3</v>
      </c>
      <c r="BX153" s="51" t="s">
        <v>227</v>
      </c>
      <c r="BY153" s="50">
        <v>2010</v>
      </c>
      <c r="BZ153" s="50">
        <v>2017</v>
      </c>
      <c r="CA153" s="50">
        <v>3</v>
      </c>
      <c r="CB153" s="50">
        <v>0</v>
      </c>
      <c r="CC153" s="50" t="s">
        <v>1811</v>
      </c>
      <c r="CD153" s="50"/>
      <c r="CE153" s="50"/>
      <c r="CF153" s="134" t="s">
        <v>1531</v>
      </c>
      <c r="CG153" s="134">
        <v>19120</v>
      </c>
      <c r="CH153" s="134">
        <v>11350</v>
      </c>
      <c r="CI153" s="55" t="s">
        <v>227</v>
      </c>
      <c r="CJ153" s="55" t="s">
        <v>292</v>
      </c>
      <c r="CK153" s="55" t="s">
        <v>242</v>
      </c>
      <c r="CL153" s="55" t="s">
        <v>226</v>
      </c>
      <c r="CM153" s="55" t="s">
        <v>217</v>
      </c>
      <c r="CN153" s="55" t="s">
        <v>217</v>
      </c>
      <c r="CO153" s="55" t="s">
        <v>225</v>
      </c>
      <c r="CP153" s="55" t="s">
        <v>237</v>
      </c>
      <c r="CQ153" s="55" t="s">
        <v>225</v>
      </c>
      <c r="CR153" s="55" t="s">
        <v>533</v>
      </c>
      <c r="CS153" s="55" t="s">
        <v>244</v>
      </c>
      <c r="CT153" s="55" t="s">
        <v>246</v>
      </c>
      <c r="CU153" s="55" t="s">
        <v>1564</v>
      </c>
      <c r="CV153" s="126">
        <v>2</v>
      </c>
      <c r="CW153" s="126">
        <v>8000</v>
      </c>
      <c r="CX153" s="126" t="s">
        <v>1565</v>
      </c>
      <c r="CY153" s="55" t="s">
        <v>227</v>
      </c>
      <c r="CZ153" s="126" t="s">
        <v>227</v>
      </c>
      <c r="DA153" s="126" t="s">
        <v>227</v>
      </c>
      <c r="DB153" s="55" t="s">
        <v>1566</v>
      </c>
      <c r="DC153" s="55" t="s">
        <v>1567</v>
      </c>
      <c r="DD153" s="55" t="s">
        <v>646</v>
      </c>
      <c r="DE153" s="55">
        <v>0</v>
      </c>
      <c r="DF153" s="126">
        <f>+DG153+DJ153</f>
        <v>15</v>
      </c>
      <c r="DG153" s="50">
        <v>0</v>
      </c>
      <c r="DH153" s="50">
        <v>0</v>
      </c>
      <c r="DI153" s="55" t="s">
        <v>249</v>
      </c>
      <c r="DJ153" s="126">
        <v>15</v>
      </c>
      <c r="DK153" s="126">
        <f>+DJ153/AB153*100</f>
        <v>25.641025641025639</v>
      </c>
      <c r="DL153" s="55" t="s">
        <v>1553</v>
      </c>
      <c r="DM153" s="55" t="s">
        <v>1568</v>
      </c>
      <c r="DN153" s="126">
        <v>0</v>
      </c>
      <c r="DO153" s="126">
        <v>6</v>
      </c>
      <c r="DP153" s="130">
        <v>0</v>
      </c>
    </row>
    <row r="154" spans="1:120" s="118" customFormat="1" ht="33.950000000000003" customHeight="1">
      <c r="A154" s="338" t="s">
        <v>210</v>
      </c>
      <c r="B154" s="340" t="s">
        <v>204</v>
      </c>
      <c r="C154" s="57" t="s">
        <v>216</v>
      </c>
      <c r="D154" s="58" t="s">
        <v>217</v>
      </c>
      <c r="E154" s="57" t="s">
        <v>276</v>
      </c>
      <c r="F154" s="59" t="s">
        <v>984</v>
      </c>
      <c r="G154" s="60">
        <v>38625</v>
      </c>
      <c r="H154" s="61">
        <v>38693</v>
      </c>
      <c r="I154" s="57" t="s">
        <v>985</v>
      </c>
      <c r="J154" s="57" t="s">
        <v>292</v>
      </c>
      <c r="K154" s="57"/>
      <c r="L154" s="57"/>
      <c r="M154" s="291" t="s">
        <v>986</v>
      </c>
      <c r="N154" s="62">
        <v>9864</v>
      </c>
      <c r="O154" s="62">
        <v>17308</v>
      </c>
      <c r="P154" s="62">
        <v>27172</v>
      </c>
      <c r="Q154" s="62">
        <v>9049</v>
      </c>
      <c r="R154" s="62">
        <v>11331</v>
      </c>
      <c r="S154" s="62" t="s">
        <v>326</v>
      </c>
      <c r="T154" s="62">
        <v>20380</v>
      </c>
      <c r="U154" s="63">
        <v>4.4000000000000004</v>
      </c>
      <c r="V154" s="62">
        <v>1985</v>
      </c>
      <c r="W154" s="62">
        <v>1967</v>
      </c>
      <c r="X154" s="62">
        <v>2230</v>
      </c>
      <c r="Y154" s="64">
        <v>218.78100000000001</v>
      </c>
      <c r="Z154" s="65">
        <v>140</v>
      </c>
      <c r="AA154" s="65">
        <v>63.990931570840246</v>
      </c>
      <c r="AB154" s="65">
        <v>61</v>
      </c>
      <c r="AC154" s="65">
        <v>27.881763041580392</v>
      </c>
      <c r="AD154" s="65">
        <v>17.781000000000006</v>
      </c>
      <c r="AE154" s="64">
        <v>0.73932481751824819</v>
      </c>
      <c r="AF154" s="63" t="s">
        <v>1669</v>
      </c>
      <c r="AG154" s="63" t="s">
        <v>294</v>
      </c>
      <c r="AH154" s="63" t="s">
        <v>224</v>
      </c>
      <c r="AI154" s="63">
        <v>217.71</v>
      </c>
      <c r="AJ154" s="64">
        <v>215.37100000000001</v>
      </c>
      <c r="AK154" s="63">
        <v>2230</v>
      </c>
      <c r="AL154" s="65">
        <v>1203</v>
      </c>
      <c r="AM154" s="62">
        <v>3433</v>
      </c>
      <c r="AN154" s="62">
        <v>9864</v>
      </c>
      <c r="AO154" s="66">
        <v>100</v>
      </c>
      <c r="AP154" s="63">
        <v>4</v>
      </c>
      <c r="AQ154" s="63" t="s">
        <v>217</v>
      </c>
      <c r="AR154" s="63"/>
      <c r="AS154" s="62">
        <v>3433</v>
      </c>
      <c r="AT154" s="63" t="s">
        <v>226</v>
      </c>
      <c r="AU154" s="63" t="s">
        <v>226</v>
      </c>
      <c r="AV154" s="63" t="s">
        <v>292</v>
      </c>
      <c r="AW154" s="63" t="s">
        <v>987</v>
      </c>
      <c r="AX154" s="63">
        <v>6</v>
      </c>
      <c r="AY154" s="63">
        <v>12715</v>
      </c>
      <c r="AZ154" s="66">
        <v>2708</v>
      </c>
      <c r="BA154" s="66">
        <v>21.29767990562328</v>
      </c>
      <c r="BB154" s="63" t="s">
        <v>600</v>
      </c>
      <c r="BC154" s="63" t="s">
        <v>988</v>
      </c>
      <c r="BD154" s="63" t="s">
        <v>226</v>
      </c>
      <c r="BE154" s="63" t="s">
        <v>989</v>
      </c>
      <c r="BF154" s="63">
        <v>2.5</v>
      </c>
      <c r="BG154" s="63" t="s">
        <v>210</v>
      </c>
      <c r="BH154" s="63" t="s">
        <v>217</v>
      </c>
      <c r="BI154" s="63"/>
      <c r="BJ154" s="63"/>
      <c r="BK154" s="63"/>
      <c r="BL154" s="63" t="s">
        <v>10</v>
      </c>
      <c r="BM154" s="63" t="s">
        <v>234</v>
      </c>
      <c r="BN154" s="63"/>
      <c r="BO154" s="63" t="s">
        <v>225</v>
      </c>
      <c r="BP154" s="63" t="s">
        <v>990</v>
      </c>
      <c r="BQ154" s="63" t="s">
        <v>225</v>
      </c>
      <c r="BR154" s="63" t="s">
        <v>237</v>
      </c>
      <c r="BS154" s="63" t="s">
        <v>1569</v>
      </c>
      <c r="BT154" s="67">
        <v>36656</v>
      </c>
      <c r="BU154" s="67">
        <v>36656</v>
      </c>
      <c r="BV154" s="66">
        <v>2000</v>
      </c>
      <c r="BW154" s="56">
        <v>13</v>
      </c>
      <c r="BX154" s="56"/>
      <c r="BY154" s="66">
        <v>2000</v>
      </c>
      <c r="BZ154" s="66">
        <v>2013</v>
      </c>
      <c r="CA154" s="66">
        <v>1</v>
      </c>
      <c r="CB154" s="64">
        <v>0.41666666666666669</v>
      </c>
      <c r="CC154" s="66">
        <v>600</v>
      </c>
      <c r="CD154" s="66" t="s">
        <v>991</v>
      </c>
      <c r="CE154" s="66"/>
      <c r="CF154" s="63" t="s">
        <v>1531</v>
      </c>
      <c r="CG154" s="63">
        <v>25248.37</v>
      </c>
      <c r="CH154" s="63"/>
      <c r="CI154" s="63"/>
      <c r="CJ154" s="63" t="s">
        <v>217</v>
      </c>
      <c r="CK154" s="63" t="s">
        <v>242</v>
      </c>
      <c r="CL154" s="63" t="s">
        <v>217</v>
      </c>
      <c r="CM154" s="63" t="s">
        <v>217</v>
      </c>
      <c r="CN154" s="63" t="s">
        <v>1570</v>
      </c>
      <c r="CO154" s="63" t="s">
        <v>244</v>
      </c>
      <c r="CP154" s="63" t="s">
        <v>237</v>
      </c>
      <c r="CQ154" s="63" t="s">
        <v>1558</v>
      </c>
      <c r="CR154" s="63" t="s">
        <v>217</v>
      </c>
      <c r="CS154" s="63" t="s">
        <v>403</v>
      </c>
      <c r="CT154" s="63" t="s">
        <v>246</v>
      </c>
      <c r="CU154" s="63" t="s">
        <v>321</v>
      </c>
      <c r="CV154" s="62">
        <v>20</v>
      </c>
      <c r="CW154" s="62">
        <v>2500</v>
      </c>
      <c r="CX154" s="63"/>
      <c r="CY154" s="63"/>
      <c r="CZ154" s="63"/>
      <c r="DA154" s="63"/>
      <c r="DB154" s="63" t="s">
        <v>992</v>
      </c>
      <c r="DC154" s="63" t="s">
        <v>248</v>
      </c>
      <c r="DD154" s="63" t="s">
        <v>446</v>
      </c>
      <c r="DE154" s="63"/>
      <c r="DF154" s="62">
        <v>3.41</v>
      </c>
      <c r="DG154" s="66">
        <v>0</v>
      </c>
      <c r="DH154" s="66">
        <v>0</v>
      </c>
      <c r="DI154" s="66" t="s">
        <v>289</v>
      </c>
      <c r="DJ154" s="62">
        <v>3.41</v>
      </c>
      <c r="DK154" s="62">
        <v>5.5901639344262293</v>
      </c>
      <c r="DL154" s="63" t="s">
        <v>1543</v>
      </c>
      <c r="DM154" s="63" t="s">
        <v>305</v>
      </c>
      <c r="DN154" s="62">
        <v>0</v>
      </c>
      <c r="DO154" s="62">
        <v>0</v>
      </c>
      <c r="DP154" s="68">
        <v>0</v>
      </c>
    </row>
    <row r="155" spans="1:120" ht="33.950000000000003" customHeight="1">
      <c r="A155" s="339"/>
      <c r="B155" s="341"/>
      <c r="C155" s="35" t="s">
        <v>260</v>
      </c>
      <c r="D155" s="120" t="s">
        <v>226</v>
      </c>
      <c r="E155" s="35" t="s">
        <v>276</v>
      </c>
      <c r="F155" s="144" t="s">
        <v>984</v>
      </c>
      <c r="G155" s="145">
        <v>38625</v>
      </c>
      <c r="H155" s="167">
        <v>38693</v>
      </c>
      <c r="I155" s="35" t="s">
        <v>985</v>
      </c>
      <c r="J155" s="55" t="s">
        <v>226</v>
      </c>
      <c r="K155" s="125" t="s">
        <v>227</v>
      </c>
      <c r="L155" s="125" t="s">
        <v>227</v>
      </c>
      <c r="M155" s="183" t="s">
        <v>986</v>
      </c>
      <c r="N155" s="126">
        <v>10390</v>
      </c>
      <c r="O155" s="126">
        <v>18126</v>
      </c>
      <c r="P155" s="126">
        <v>28516</v>
      </c>
      <c r="Q155" s="126">
        <v>12294</v>
      </c>
      <c r="R155" s="146">
        <v>15485</v>
      </c>
      <c r="S155" s="127" t="s">
        <v>0</v>
      </c>
      <c r="T155" s="126">
        <v>27779</v>
      </c>
      <c r="U155" s="55">
        <v>3.2749999999999999</v>
      </c>
      <c r="V155" s="126">
        <v>1985</v>
      </c>
      <c r="W155" s="146">
        <v>3292</v>
      </c>
      <c r="X155" s="146">
        <v>2230</v>
      </c>
      <c r="Y155" s="128">
        <v>360</v>
      </c>
      <c r="Z155" s="129">
        <v>252.4</v>
      </c>
      <c r="AA155" s="212">
        <v>0.70111111111111113</v>
      </c>
      <c r="AB155" s="129">
        <v>82.08</v>
      </c>
      <c r="AC155" s="212">
        <v>0.22800000000000001</v>
      </c>
      <c r="AD155" s="129">
        <v>25.56</v>
      </c>
      <c r="AE155" s="128">
        <v>0.66</v>
      </c>
      <c r="AF155" s="55" t="s">
        <v>1657</v>
      </c>
      <c r="AG155" s="55" t="s">
        <v>1571</v>
      </c>
      <c r="AH155" s="55" t="s">
        <v>1572</v>
      </c>
      <c r="AI155" s="55">
        <v>360</v>
      </c>
      <c r="AJ155" s="128">
        <v>360</v>
      </c>
      <c r="AK155" s="55">
        <v>2230</v>
      </c>
      <c r="AL155" s="129">
        <v>1203</v>
      </c>
      <c r="AM155" s="126">
        <v>3433</v>
      </c>
      <c r="AN155" s="126">
        <f>+Q155*0.8</f>
        <v>9835.2000000000007</v>
      </c>
      <c r="AO155" s="50">
        <v>80</v>
      </c>
      <c r="AP155" s="55">
        <v>6</v>
      </c>
      <c r="AQ155" s="55" t="s">
        <v>225</v>
      </c>
      <c r="AR155" s="55" t="s">
        <v>1573</v>
      </c>
      <c r="AS155" s="126">
        <v>5780</v>
      </c>
      <c r="AT155" s="55" t="s">
        <v>225</v>
      </c>
      <c r="AU155" s="55" t="s">
        <v>226</v>
      </c>
      <c r="AV155" s="55" t="s">
        <v>226</v>
      </c>
      <c r="AW155" s="134" t="s">
        <v>1574</v>
      </c>
      <c r="AX155" s="55">
        <v>5</v>
      </c>
      <c r="AY155" s="146">
        <v>12715</v>
      </c>
      <c r="AZ155" s="178">
        <v>101.04</v>
      </c>
      <c r="BA155" s="128">
        <v>58.42</v>
      </c>
      <c r="BB155" s="55" t="s">
        <v>600</v>
      </c>
      <c r="BC155" s="55" t="s">
        <v>988</v>
      </c>
      <c r="BD155" s="55" t="s">
        <v>226</v>
      </c>
      <c r="BE155" s="55" t="s">
        <v>1501</v>
      </c>
      <c r="BF155" s="55" t="s">
        <v>1575</v>
      </c>
      <c r="BG155" s="134" t="s">
        <v>210</v>
      </c>
      <c r="BH155" s="134" t="s">
        <v>217</v>
      </c>
      <c r="BI155" s="55" t="s">
        <v>227</v>
      </c>
      <c r="BJ155" s="55" t="s">
        <v>227</v>
      </c>
      <c r="BK155" s="55" t="s">
        <v>227</v>
      </c>
      <c r="BL155" s="134" t="s">
        <v>10</v>
      </c>
      <c r="BM155" s="134" t="s">
        <v>234</v>
      </c>
      <c r="BN155" s="134" t="s">
        <v>227</v>
      </c>
      <c r="BO155" s="134" t="s">
        <v>225</v>
      </c>
      <c r="BP155" s="134" t="s">
        <v>990</v>
      </c>
      <c r="BQ155" s="55" t="s">
        <v>292</v>
      </c>
      <c r="BR155" s="55" t="s">
        <v>292</v>
      </c>
      <c r="BS155" s="55" t="s">
        <v>242</v>
      </c>
      <c r="BT155" s="86" t="s">
        <v>242</v>
      </c>
      <c r="BU155" s="86" t="s">
        <v>242</v>
      </c>
      <c r="BV155" s="50" t="s">
        <v>242</v>
      </c>
      <c r="BW155" s="51" t="s">
        <v>242</v>
      </c>
      <c r="BX155" s="51" t="s">
        <v>242</v>
      </c>
      <c r="BY155" s="50">
        <v>2000</v>
      </c>
      <c r="BZ155" s="50">
        <v>2013</v>
      </c>
      <c r="CA155" s="50">
        <v>0</v>
      </c>
      <c r="CB155" s="50">
        <v>0</v>
      </c>
      <c r="CC155" s="50" t="s">
        <v>1576</v>
      </c>
      <c r="CD155" s="50" t="s">
        <v>1577</v>
      </c>
      <c r="CE155" s="50"/>
      <c r="CF155" s="55" t="s">
        <v>1531</v>
      </c>
      <c r="CG155" s="134">
        <v>25248.37</v>
      </c>
      <c r="CH155" s="55">
        <v>0</v>
      </c>
      <c r="CI155" s="55">
        <v>0</v>
      </c>
      <c r="CJ155" s="55" t="s">
        <v>217</v>
      </c>
      <c r="CK155" s="55" t="s">
        <v>266</v>
      </c>
      <c r="CL155" s="55" t="s">
        <v>292</v>
      </c>
      <c r="CM155" s="55" t="s">
        <v>292</v>
      </c>
      <c r="CN155" s="55" t="s">
        <v>292</v>
      </c>
      <c r="CO155" s="55" t="s">
        <v>292</v>
      </c>
      <c r="CP155" s="55" t="s">
        <v>292</v>
      </c>
      <c r="CQ155" s="55" t="s">
        <v>292</v>
      </c>
      <c r="CR155" s="55" t="s">
        <v>292</v>
      </c>
      <c r="CS155" s="55" t="s">
        <v>403</v>
      </c>
      <c r="CT155" s="55" t="s">
        <v>1578</v>
      </c>
      <c r="CU155" s="55" t="s">
        <v>266</v>
      </c>
      <c r="CV155" s="126">
        <v>20</v>
      </c>
      <c r="CW155" s="146">
        <v>2500</v>
      </c>
      <c r="CX155" s="126" t="s">
        <v>533</v>
      </c>
      <c r="CY155" s="55">
        <v>1</v>
      </c>
      <c r="CZ155" s="126" t="s">
        <v>227</v>
      </c>
      <c r="DA155" s="126" t="s">
        <v>227</v>
      </c>
      <c r="DB155" s="55" t="s">
        <v>1579</v>
      </c>
      <c r="DC155" s="55" t="s">
        <v>292</v>
      </c>
      <c r="DD155" s="55" t="s">
        <v>249</v>
      </c>
      <c r="DE155" s="55" t="s">
        <v>292</v>
      </c>
      <c r="DF155" s="126">
        <f>+DG155+DJ155</f>
        <v>0</v>
      </c>
      <c r="DG155" s="50">
        <v>0</v>
      </c>
      <c r="DH155" s="50">
        <v>0</v>
      </c>
      <c r="DI155" s="55" t="s">
        <v>249</v>
      </c>
      <c r="DJ155" s="126">
        <v>0</v>
      </c>
      <c r="DK155" s="126">
        <v>0</v>
      </c>
      <c r="DL155" s="55" t="s">
        <v>1543</v>
      </c>
      <c r="DM155" s="55" t="s">
        <v>1580</v>
      </c>
      <c r="DN155" s="126">
        <v>0</v>
      </c>
      <c r="DO155" s="126">
        <v>0</v>
      </c>
      <c r="DP155" s="130">
        <v>0</v>
      </c>
    </row>
    <row r="156" spans="1:120" s="118" customFormat="1" ht="33.950000000000003" customHeight="1">
      <c r="A156" s="338" t="s">
        <v>211</v>
      </c>
      <c r="B156" s="340" t="s">
        <v>204</v>
      </c>
      <c r="C156" s="57" t="s">
        <v>216</v>
      </c>
      <c r="D156" s="58" t="s">
        <v>217</v>
      </c>
      <c r="E156" s="57" t="s">
        <v>1581</v>
      </c>
      <c r="F156" s="59">
        <v>1060</v>
      </c>
      <c r="G156" s="60">
        <v>38624</v>
      </c>
      <c r="H156" s="61">
        <v>38716</v>
      </c>
      <c r="I156" s="57" t="s">
        <v>993</v>
      </c>
      <c r="J156" s="57" t="s">
        <v>292</v>
      </c>
      <c r="K156" s="57"/>
      <c r="L156" s="57"/>
      <c r="M156" s="291" t="s">
        <v>994</v>
      </c>
      <c r="N156" s="62">
        <v>30808</v>
      </c>
      <c r="O156" s="62">
        <v>7853</v>
      </c>
      <c r="P156" s="62">
        <v>38661</v>
      </c>
      <c r="Q156" s="62">
        <v>39682</v>
      </c>
      <c r="R156" s="62"/>
      <c r="S156" s="62" t="s">
        <v>326</v>
      </c>
      <c r="T156" s="62">
        <v>39682</v>
      </c>
      <c r="U156" s="63">
        <v>4.4000000000000004</v>
      </c>
      <c r="V156" s="62">
        <v>1231</v>
      </c>
      <c r="W156" s="62">
        <v>6514</v>
      </c>
      <c r="X156" s="62">
        <v>7320</v>
      </c>
      <c r="Y156" s="64">
        <v>739.83333333333337</v>
      </c>
      <c r="Z156" s="65">
        <v>280.18</v>
      </c>
      <c r="AA156" s="65">
        <v>37.87069159720658</v>
      </c>
      <c r="AB156" s="65">
        <v>212.92</v>
      </c>
      <c r="AC156" s="65">
        <v>28.779454832169403</v>
      </c>
      <c r="AD156" s="65">
        <v>246.73333333333338</v>
      </c>
      <c r="AE156" s="64">
        <v>0.80047750944920515</v>
      </c>
      <c r="AF156" s="63" t="s">
        <v>1582</v>
      </c>
      <c r="AG156" s="63" t="s">
        <v>294</v>
      </c>
      <c r="AH156" s="63" t="s">
        <v>280</v>
      </c>
      <c r="AI156" s="63">
        <v>428.73</v>
      </c>
      <c r="AJ156" s="64">
        <v>739.43333333333339</v>
      </c>
      <c r="AK156" s="63">
        <v>7320</v>
      </c>
      <c r="AL156" s="65">
        <v>0</v>
      </c>
      <c r="AM156" s="62">
        <v>7320</v>
      </c>
      <c r="AN156" s="62">
        <v>30808</v>
      </c>
      <c r="AO156" s="66">
        <v>100</v>
      </c>
      <c r="AP156" s="63">
        <v>8</v>
      </c>
      <c r="AQ156" s="63" t="s">
        <v>225</v>
      </c>
      <c r="AR156" s="63"/>
      <c r="AS156" s="62">
        <v>7320</v>
      </c>
      <c r="AT156" s="63" t="s">
        <v>226</v>
      </c>
      <c r="AU156" s="63" t="s">
        <v>292</v>
      </c>
      <c r="AV156" s="63" t="s">
        <v>292</v>
      </c>
      <c r="AW156" s="63" t="s">
        <v>292</v>
      </c>
      <c r="AX156" s="63">
        <v>6</v>
      </c>
      <c r="AY156" s="63">
        <v>19.18</v>
      </c>
      <c r="AZ156" s="66">
        <v>1.2</v>
      </c>
      <c r="BA156" s="66">
        <v>6.2565172054223153</v>
      </c>
      <c r="BB156" s="63" t="s">
        <v>228</v>
      </c>
      <c r="BC156" s="63" t="s">
        <v>995</v>
      </c>
      <c r="BD156" s="63" t="s">
        <v>226</v>
      </c>
      <c r="BE156" s="63" t="s">
        <v>996</v>
      </c>
      <c r="BF156" s="63" t="s">
        <v>997</v>
      </c>
      <c r="BG156" s="63" t="s">
        <v>211</v>
      </c>
      <c r="BH156" s="63" t="s">
        <v>217</v>
      </c>
      <c r="BI156" s="63"/>
      <c r="BJ156" s="63"/>
      <c r="BK156" s="63"/>
      <c r="BL156" s="63" t="s">
        <v>316</v>
      </c>
      <c r="BM156" s="63" t="s">
        <v>317</v>
      </c>
      <c r="BN156" s="63" t="s">
        <v>225</v>
      </c>
      <c r="BO156" s="63" t="s">
        <v>225</v>
      </c>
      <c r="BP156" s="63" t="s">
        <v>998</v>
      </c>
      <c r="BQ156" s="63" t="s">
        <v>217</v>
      </c>
      <c r="BR156" s="63" t="s">
        <v>237</v>
      </c>
      <c r="BS156" s="63" t="s">
        <v>999</v>
      </c>
      <c r="BT156" s="67">
        <v>36500</v>
      </c>
      <c r="BU156" s="67">
        <v>36500</v>
      </c>
      <c r="BV156" s="66">
        <v>1999</v>
      </c>
      <c r="BW156" s="56">
        <v>15</v>
      </c>
      <c r="BX156" s="56"/>
      <c r="BY156" s="66">
        <v>1999</v>
      </c>
      <c r="BZ156" s="66">
        <v>2014</v>
      </c>
      <c r="CA156" s="66">
        <v>2</v>
      </c>
      <c r="CB156" s="66"/>
      <c r="CC156" s="66"/>
      <c r="CD156" s="66" t="s">
        <v>1583</v>
      </c>
      <c r="CE156" s="66" t="s">
        <v>1583</v>
      </c>
      <c r="CF156" s="63" t="s">
        <v>1531</v>
      </c>
      <c r="CG156" s="63">
        <v>56400</v>
      </c>
      <c r="CH156" s="63"/>
      <c r="CI156" s="63"/>
      <c r="CJ156" s="63" t="s">
        <v>217</v>
      </c>
      <c r="CK156" s="63" t="s">
        <v>242</v>
      </c>
      <c r="CL156" s="63" t="s">
        <v>217</v>
      </c>
      <c r="CM156" s="63" t="s">
        <v>217</v>
      </c>
      <c r="CN156" s="63" t="s">
        <v>1570</v>
      </c>
      <c r="CO156" s="63" t="s">
        <v>244</v>
      </c>
      <c r="CP156" s="63" t="s">
        <v>237</v>
      </c>
      <c r="CQ156" s="63" t="s">
        <v>1558</v>
      </c>
      <c r="CR156" s="63" t="s">
        <v>217</v>
      </c>
      <c r="CS156" s="63" t="s">
        <v>244</v>
      </c>
      <c r="CT156" s="63" t="s">
        <v>607</v>
      </c>
      <c r="CU156" s="63" t="s">
        <v>248</v>
      </c>
      <c r="CV156" s="62">
        <v>38</v>
      </c>
      <c r="CW156" s="62">
        <v>4500</v>
      </c>
      <c r="CX156" s="63"/>
      <c r="CY156" s="63"/>
      <c r="CZ156" s="63"/>
      <c r="DA156" s="63"/>
      <c r="DB156" s="63" t="s">
        <v>248</v>
      </c>
      <c r="DC156" s="63" t="s">
        <v>248</v>
      </c>
      <c r="DD156" s="63" t="s">
        <v>248</v>
      </c>
      <c r="DE156" s="63"/>
      <c r="DF156" s="62">
        <v>0.4</v>
      </c>
      <c r="DG156" s="66">
        <v>0</v>
      </c>
      <c r="DH156" s="66">
        <v>0</v>
      </c>
      <c r="DI156" s="66" t="s">
        <v>249</v>
      </c>
      <c r="DJ156" s="62">
        <v>0.4</v>
      </c>
      <c r="DK156" s="62">
        <v>0.18786398647379299</v>
      </c>
      <c r="DL156" s="63" t="s">
        <v>227</v>
      </c>
      <c r="DM156" s="63" t="s">
        <v>305</v>
      </c>
      <c r="DN156" s="62">
        <v>0</v>
      </c>
      <c r="DO156" s="62"/>
      <c r="DP156" s="68">
        <v>0</v>
      </c>
    </row>
    <row r="157" spans="1:120" ht="33.950000000000003" customHeight="1">
      <c r="A157" s="339"/>
      <c r="B157" s="341"/>
      <c r="C157" s="35" t="s">
        <v>260</v>
      </c>
      <c r="D157" s="120" t="s">
        <v>217</v>
      </c>
      <c r="E157" s="35" t="s">
        <v>1581</v>
      </c>
      <c r="F157" s="144">
        <v>1060</v>
      </c>
      <c r="G157" s="145">
        <v>38624</v>
      </c>
      <c r="H157" s="167">
        <v>38716</v>
      </c>
      <c r="I157" s="35" t="s">
        <v>993</v>
      </c>
      <c r="J157" s="55" t="s">
        <v>292</v>
      </c>
      <c r="K157" s="125" t="s">
        <v>292</v>
      </c>
      <c r="L157" s="125" t="s">
        <v>292</v>
      </c>
      <c r="M157" s="183" t="s">
        <v>994</v>
      </c>
      <c r="N157" s="146">
        <v>31557</v>
      </c>
      <c r="O157" s="146">
        <v>8109</v>
      </c>
      <c r="P157" s="146">
        <v>39666</v>
      </c>
      <c r="Q157" s="146">
        <v>52865</v>
      </c>
      <c r="R157" s="146">
        <v>0</v>
      </c>
      <c r="S157" s="146" t="s">
        <v>0</v>
      </c>
      <c r="T157" s="146">
        <v>52865</v>
      </c>
      <c r="U157" s="134" t="s">
        <v>1584</v>
      </c>
      <c r="V157" s="146">
        <v>1231</v>
      </c>
      <c r="W157" s="146">
        <v>8443</v>
      </c>
      <c r="X157" s="146">
        <v>7320</v>
      </c>
      <c r="Y157" s="179">
        <v>1268.76</v>
      </c>
      <c r="Z157" s="129">
        <v>662.3</v>
      </c>
      <c r="AA157" s="212">
        <v>0.52199750941849643</v>
      </c>
      <c r="AB157" s="129">
        <v>482.13</v>
      </c>
      <c r="AC157" s="214">
        <v>0.37999495578429671</v>
      </c>
      <c r="AD157" s="129">
        <v>124.34</v>
      </c>
      <c r="AE157" s="128">
        <v>0.8</v>
      </c>
      <c r="AF157" s="55" t="s">
        <v>1657</v>
      </c>
      <c r="AG157" s="55" t="s">
        <v>1585</v>
      </c>
      <c r="AH157" s="55" t="s">
        <v>1586</v>
      </c>
      <c r="AI157" s="55">
        <v>1268.76</v>
      </c>
      <c r="AJ157" s="128">
        <v>1268.76</v>
      </c>
      <c r="AK157" s="55">
        <v>7320</v>
      </c>
      <c r="AL157" s="129">
        <v>0</v>
      </c>
      <c r="AM157" s="126">
        <v>9727</v>
      </c>
      <c r="AN157" s="146">
        <v>52865</v>
      </c>
      <c r="AO157" s="50">
        <v>100</v>
      </c>
      <c r="AP157" s="55">
        <v>9</v>
      </c>
      <c r="AQ157" s="55" t="s">
        <v>225</v>
      </c>
      <c r="AR157" s="55" t="s">
        <v>1587</v>
      </c>
      <c r="AS157" s="126">
        <v>9727</v>
      </c>
      <c r="AT157" s="55" t="s">
        <v>226</v>
      </c>
      <c r="AU157" s="55" t="s">
        <v>226</v>
      </c>
      <c r="AV157" s="55" t="s">
        <v>226</v>
      </c>
      <c r="AW157" s="55" t="s">
        <v>292</v>
      </c>
      <c r="AX157" s="55">
        <v>9</v>
      </c>
      <c r="AY157" s="55" t="s">
        <v>1588</v>
      </c>
      <c r="AZ157" s="50" t="s">
        <v>1589</v>
      </c>
      <c r="BA157" s="50" t="s">
        <v>1590</v>
      </c>
      <c r="BB157" s="55" t="s">
        <v>228</v>
      </c>
      <c r="BC157" s="55" t="s">
        <v>1591</v>
      </c>
      <c r="BD157" s="55" t="s">
        <v>533</v>
      </c>
      <c r="BE157" s="55" t="s">
        <v>1592</v>
      </c>
      <c r="BF157" s="55" t="s">
        <v>1544</v>
      </c>
      <c r="BG157" s="55" t="s">
        <v>211</v>
      </c>
      <c r="BH157" s="55" t="s">
        <v>217</v>
      </c>
      <c r="BI157" s="55" t="s">
        <v>227</v>
      </c>
      <c r="BJ157" s="55" t="s">
        <v>227</v>
      </c>
      <c r="BK157" s="55" t="s">
        <v>227</v>
      </c>
      <c r="BL157" s="134" t="s">
        <v>316</v>
      </c>
      <c r="BM157" s="134" t="s">
        <v>317</v>
      </c>
      <c r="BN157" s="55" t="s">
        <v>225</v>
      </c>
      <c r="BO157" s="55" t="s">
        <v>225</v>
      </c>
      <c r="BP157" s="134" t="s">
        <v>998</v>
      </c>
      <c r="BQ157" s="55" t="s">
        <v>226</v>
      </c>
      <c r="BR157" s="55" t="s">
        <v>226</v>
      </c>
      <c r="BS157" s="134" t="s">
        <v>999</v>
      </c>
      <c r="BT157" s="149">
        <v>36500</v>
      </c>
      <c r="BU157" s="149">
        <v>36500</v>
      </c>
      <c r="BV157" s="148">
        <v>1999</v>
      </c>
      <c r="BW157" s="51">
        <v>1.6</v>
      </c>
      <c r="BX157" s="51" t="s">
        <v>227</v>
      </c>
      <c r="BY157" s="50">
        <v>1999</v>
      </c>
      <c r="BZ157" s="50">
        <v>2014</v>
      </c>
      <c r="CA157" s="50">
        <v>0</v>
      </c>
      <c r="CB157" s="50" t="s">
        <v>1104</v>
      </c>
      <c r="CC157" s="50" t="s">
        <v>227</v>
      </c>
      <c r="CD157" s="50" t="s">
        <v>1593</v>
      </c>
      <c r="CE157" s="50" t="s">
        <v>1594</v>
      </c>
      <c r="CF157" s="55" t="s">
        <v>1551</v>
      </c>
      <c r="CG157" s="134">
        <v>56400</v>
      </c>
      <c r="CH157" s="55" t="s">
        <v>227</v>
      </c>
      <c r="CI157" s="55" t="s">
        <v>227</v>
      </c>
      <c r="CJ157" s="55" t="s">
        <v>225</v>
      </c>
      <c r="CK157" s="55" t="s">
        <v>242</v>
      </c>
      <c r="CL157" s="55" t="s">
        <v>226</v>
      </c>
      <c r="CM157" s="55" t="s">
        <v>217</v>
      </c>
      <c r="CN157" s="55" t="s">
        <v>1595</v>
      </c>
      <c r="CO157" s="55" t="s">
        <v>244</v>
      </c>
      <c r="CP157" s="55" t="s">
        <v>237</v>
      </c>
      <c r="CQ157" s="55" t="s">
        <v>226</v>
      </c>
      <c r="CR157" s="55" t="s">
        <v>533</v>
      </c>
      <c r="CS157" s="55" t="s">
        <v>244</v>
      </c>
      <c r="CT157" s="55" t="s">
        <v>246</v>
      </c>
      <c r="CU157" s="55" t="s">
        <v>217</v>
      </c>
      <c r="CV157" s="126">
        <v>38</v>
      </c>
      <c r="CW157" s="146">
        <v>4500</v>
      </c>
      <c r="CX157" s="126" t="s">
        <v>217</v>
      </c>
      <c r="CY157" s="55">
        <v>1</v>
      </c>
      <c r="CZ157" s="126" t="s">
        <v>227</v>
      </c>
      <c r="DA157" s="126" t="s">
        <v>227</v>
      </c>
      <c r="DB157" s="55" t="s">
        <v>395</v>
      </c>
      <c r="DC157" s="55" t="s">
        <v>248</v>
      </c>
      <c r="DD157" s="55" t="s">
        <v>249</v>
      </c>
      <c r="DE157" s="55" t="s">
        <v>266</v>
      </c>
      <c r="DF157" s="126">
        <f>+DG157+DJ157</f>
        <v>30</v>
      </c>
      <c r="DG157" s="50">
        <v>0</v>
      </c>
      <c r="DH157" s="50">
        <v>0</v>
      </c>
      <c r="DI157" s="55" t="s">
        <v>249</v>
      </c>
      <c r="DJ157" s="126">
        <v>30</v>
      </c>
      <c r="DK157" s="126">
        <f>+DJ157/AB157*100</f>
        <v>6.2223881525729574</v>
      </c>
      <c r="DL157" s="55" t="s">
        <v>1543</v>
      </c>
      <c r="DM157" s="55" t="s">
        <v>305</v>
      </c>
      <c r="DN157" s="126">
        <v>0</v>
      </c>
      <c r="DO157" s="126">
        <v>10</v>
      </c>
      <c r="DP157" s="130">
        <v>0</v>
      </c>
    </row>
    <row r="158" spans="1:120" s="118" customFormat="1" ht="33.950000000000003" customHeight="1">
      <c r="A158" s="338" t="s">
        <v>212</v>
      </c>
      <c r="B158" s="340" t="s">
        <v>204</v>
      </c>
      <c r="C158" s="57" t="s">
        <v>216</v>
      </c>
      <c r="D158" s="58" t="s">
        <v>217</v>
      </c>
      <c r="E158" s="57" t="s">
        <v>276</v>
      </c>
      <c r="F158" s="59">
        <v>96</v>
      </c>
      <c r="G158" s="60">
        <v>38626</v>
      </c>
      <c r="H158" s="61">
        <v>38718</v>
      </c>
      <c r="I158" s="57" t="s">
        <v>1000</v>
      </c>
      <c r="J158" s="57" t="s">
        <v>292</v>
      </c>
      <c r="K158" s="57"/>
      <c r="L158" s="57"/>
      <c r="M158" s="291" t="s">
        <v>1001</v>
      </c>
      <c r="N158" s="62">
        <v>5923</v>
      </c>
      <c r="O158" s="62">
        <v>4043</v>
      </c>
      <c r="P158" s="62">
        <v>9966</v>
      </c>
      <c r="Q158" s="62">
        <v>9422</v>
      </c>
      <c r="R158" s="62">
        <v>8655</v>
      </c>
      <c r="S158" s="62" t="s">
        <v>279</v>
      </c>
      <c r="T158" s="62">
        <v>18077</v>
      </c>
      <c r="U158" s="63">
        <v>0.7</v>
      </c>
      <c r="V158" s="62">
        <v>512</v>
      </c>
      <c r="W158" s="62">
        <v>2054</v>
      </c>
      <c r="X158" s="62">
        <v>2235</v>
      </c>
      <c r="Y158" s="64">
        <v>66</v>
      </c>
      <c r="Z158" s="65">
        <v>1</v>
      </c>
      <c r="AA158" s="65">
        <v>1.5151515151515151</v>
      </c>
      <c r="AB158" s="65">
        <v>60</v>
      </c>
      <c r="AC158" s="65">
        <v>90.909090909090907</v>
      </c>
      <c r="AD158" s="65">
        <v>5</v>
      </c>
      <c r="AE158" s="64">
        <v>0.37143339523889923</v>
      </c>
      <c r="AF158" s="63" t="s">
        <v>1582</v>
      </c>
      <c r="AG158" s="63" t="s">
        <v>294</v>
      </c>
      <c r="AH158" s="63" t="s">
        <v>309</v>
      </c>
      <c r="AI158" s="63">
        <v>51</v>
      </c>
      <c r="AJ158" s="64">
        <v>62</v>
      </c>
      <c r="AK158" s="63">
        <v>2235</v>
      </c>
      <c r="AL158" s="65" t="s">
        <v>227</v>
      </c>
      <c r="AM158" s="62">
        <v>2307</v>
      </c>
      <c r="AN158" s="62">
        <v>5923</v>
      </c>
      <c r="AO158" s="66">
        <v>100</v>
      </c>
      <c r="AP158" s="63">
        <v>4</v>
      </c>
      <c r="AQ158" s="63" t="s">
        <v>217</v>
      </c>
      <c r="AR158" s="63"/>
      <c r="AS158" s="62">
        <v>2307</v>
      </c>
      <c r="AT158" s="63" t="s">
        <v>292</v>
      </c>
      <c r="AU158" s="63" t="s">
        <v>226</v>
      </c>
      <c r="AV158" s="63" t="s">
        <v>226</v>
      </c>
      <c r="AW158" s="63" t="s">
        <v>227</v>
      </c>
      <c r="AX158" s="63">
        <v>2</v>
      </c>
      <c r="AY158" s="63">
        <v>13.83</v>
      </c>
      <c r="AZ158" s="66">
        <v>0.78</v>
      </c>
      <c r="BA158" s="66">
        <v>5.6399132321041217</v>
      </c>
      <c r="BB158" s="63" t="s">
        <v>228</v>
      </c>
      <c r="BC158" s="63" t="s">
        <v>1596</v>
      </c>
      <c r="BD158" s="63" t="s">
        <v>226</v>
      </c>
      <c r="BE158" s="63" t="s">
        <v>1002</v>
      </c>
      <c r="BF158" s="63">
        <v>2.5</v>
      </c>
      <c r="BG158" s="63" t="s">
        <v>212</v>
      </c>
      <c r="BH158" s="63" t="s">
        <v>217</v>
      </c>
      <c r="BI158" s="63">
        <v>9210044</v>
      </c>
      <c r="BJ158" s="63">
        <v>1244871</v>
      </c>
      <c r="BK158" s="63"/>
      <c r="BL158" s="63" t="s">
        <v>10</v>
      </c>
      <c r="BM158" s="63" t="s">
        <v>234</v>
      </c>
      <c r="BN158" s="63" t="s">
        <v>235</v>
      </c>
      <c r="BO158" s="63" t="s">
        <v>217</v>
      </c>
      <c r="BP158" s="63" t="s">
        <v>1003</v>
      </c>
      <c r="BQ158" s="63" t="s">
        <v>237</v>
      </c>
      <c r="BR158" s="63" t="s">
        <v>237</v>
      </c>
      <c r="BS158" s="63" t="s">
        <v>1004</v>
      </c>
      <c r="BT158" s="67">
        <v>38324</v>
      </c>
      <c r="BU158" s="67">
        <v>38324</v>
      </c>
      <c r="BV158" s="66">
        <v>2004</v>
      </c>
      <c r="BW158" s="56">
        <v>6</v>
      </c>
      <c r="BX158" s="56"/>
      <c r="BY158" s="66">
        <v>2004</v>
      </c>
      <c r="BZ158" s="66">
        <v>2010</v>
      </c>
      <c r="CA158" s="66">
        <v>0</v>
      </c>
      <c r="CB158" s="66"/>
      <c r="CC158" s="66"/>
      <c r="CD158" s="66" t="s">
        <v>1597</v>
      </c>
      <c r="CE158" s="66" t="s">
        <v>1005</v>
      </c>
      <c r="CF158" s="63" t="s">
        <v>1531</v>
      </c>
      <c r="CG158" s="63">
        <v>10000</v>
      </c>
      <c r="CH158" s="63">
        <v>4000</v>
      </c>
      <c r="CI158" s="63">
        <v>6000</v>
      </c>
      <c r="CJ158" s="63" t="s">
        <v>225</v>
      </c>
      <c r="CK158" s="63" t="s">
        <v>242</v>
      </c>
      <c r="CL158" s="63" t="s">
        <v>217</v>
      </c>
      <c r="CM158" s="63" t="s">
        <v>217</v>
      </c>
      <c r="CN158" s="63" t="s">
        <v>249</v>
      </c>
      <c r="CO158" s="63" t="s">
        <v>477</v>
      </c>
      <c r="CP158" s="63" t="s">
        <v>225</v>
      </c>
      <c r="CQ158" s="63" t="s">
        <v>249</v>
      </c>
      <c r="CR158" s="63" t="s">
        <v>217</v>
      </c>
      <c r="CS158" s="63" t="s">
        <v>244</v>
      </c>
      <c r="CT158" s="63" t="s">
        <v>246</v>
      </c>
      <c r="CU158" s="63" t="s">
        <v>321</v>
      </c>
      <c r="CV158" s="62">
        <v>500</v>
      </c>
      <c r="CW158" s="62">
        <v>3500</v>
      </c>
      <c r="CX158" s="63"/>
      <c r="CY158" s="63"/>
      <c r="CZ158" s="63"/>
      <c r="DA158" s="63"/>
      <c r="DB158" s="63" t="s">
        <v>257</v>
      </c>
      <c r="DC158" s="63" t="s">
        <v>248</v>
      </c>
      <c r="DD158" s="63" t="s">
        <v>438</v>
      </c>
      <c r="DE158" s="63"/>
      <c r="DF158" s="62">
        <v>4</v>
      </c>
      <c r="DG158" s="66">
        <v>1.3</v>
      </c>
      <c r="DH158" s="66">
        <v>130</v>
      </c>
      <c r="DI158" s="63" t="s">
        <v>439</v>
      </c>
      <c r="DJ158" s="62">
        <v>2.7</v>
      </c>
      <c r="DK158" s="62">
        <v>4.5</v>
      </c>
      <c r="DL158" s="63" t="s">
        <v>258</v>
      </c>
      <c r="DM158" s="63" t="s">
        <v>1006</v>
      </c>
      <c r="DN158" s="62">
        <v>10</v>
      </c>
      <c r="DO158" s="62">
        <v>12</v>
      </c>
      <c r="DP158" s="68">
        <v>83.333333333333343</v>
      </c>
    </row>
    <row r="159" spans="1:120" ht="33.950000000000003" customHeight="1">
      <c r="A159" s="339"/>
      <c r="B159" s="341"/>
      <c r="C159" s="35" t="s">
        <v>260</v>
      </c>
      <c r="D159" s="120" t="s">
        <v>217</v>
      </c>
      <c r="E159" s="35" t="s">
        <v>276</v>
      </c>
      <c r="F159" s="144">
        <v>96</v>
      </c>
      <c r="G159" s="145">
        <v>38626</v>
      </c>
      <c r="H159" s="167">
        <v>38718</v>
      </c>
      <c r="I159" s="35" t="s">
        <v>1000</v>
      </c>
      <c r="J159" s="55" t="s">
        <v>292</v>
      </c>
      <c r="K159" s="125" t="s">
        <v>242</v>
      </c>
      <c r="L159" s="125" t="s">
        <v>242</v>
      </c>
      <c r="M159" s="183" t="s">
        <v>1001</v>
      </c>
      <c r="N159" s="126">
        <v>5761</v>
      </c>
      <c r="O159" s="126">
        <v>3854</v>
      </c>
      <c r="P159" s="126">
        <v>9615</v>
      </c>
      <c r="Q159" s="126">
        <v>12717</v>
      </c>
      <c r="R159" s="146">
        <v>10549</v>
      </c>
      <c r="S159" s="127" t="s">
        <v>0</v>
      </c>
      <c r="T159" s="126">
        <v>23266</v>
      </c>
      <c r="U159" s="55">
        <v>3.37</v>
      </c>
      <c r="V159" s="126">
        <v>512</v>
      </c>
      <c r="W159" s="126">
        <v>2083</v>
      </c>
      <c r="X159" s="126">
        <v>2307</v>
      </c>
      <c r="Y159" s="128">
        <v>95.4</v>
      </c>
      <c r="Z159" s="129">
        <v>60.1</v>
      </c>
      <c r="AA159" s="137">
        <v>0.63339999999999996</v>
      </c>
      <c r="AB159" s="129">
        <v>22.4</v>
      </c>
      <c r="AC159" s="137">
        <v>0.23499999999999999</v>
      </c>
      <c r="AD159" s="129">
        <v>12.9</v>
      </c>
      <c r="AE159" s="128">
        <v>0.25</v>
      </c>
      <c r="AF159" s="55" t="s">
        <v>1142</v>
      </c>
      <c r="AG159" s="55" t="s">
        <v>1804</v>
      </c>
      <c r="AH159" s="55" t="s">
        <v>309</v>
      </c>
      <c r="AI159" s="55">
        <v>92.4</v>
      </c>
      <c r="AJ159" s="128">
        <v>92.4</v>
      </c>
      <c r="AK159" s="55">
        <v>2307</v>
      </c>
      <c r="AL159" s="129">
        <v>0</v>
      </c>
      <c r="AM159" s="126">
        <v>2307</v>
      </c>
      <c r="AN159" s="126">
        <v>12717</v>
      </c>
      <c r="AO159" s="50">
        <v>100</v>
      </c>
      <c r="AP159" s="55">
        <v>4</v>
      </c>
      <c r="AQ159" s="55" t="s">
        <v>225</v>
      </c>
      <c r="AR159" s="55" t="s">
        <v>1598</v>
      </c>
      <c r="AS159" s="126">
        <v>2307</v>
      </c>
      <c r="AT159" s="55" t="s">
        <v>226</v>
      </c>
      <c r="AU159" s="55" t="s">
        <v>226</v>
      </c>
      <c r="AV159" s="55" t="s">
        <v>226</v>
      </c>
      <c r="AW159" s="55" t="s">
        <v>225</v>
      </c>
      <c r="AX159" s="55">
        <v>2</v>
      </c>
      <c r="AY159" s="55" t="s">
        <v>1484</v>
      </c>
      <c r="AZ159" s="50" t="s">
        <v>1484</v>
      </c>
      <c r="BA159" s="50">
        <v>100</v>
      </c>
      <c r="BB159" s="55" t="s">
        <v>228</v>
      </c>
      <c r="BC159" s="55" t="s">
        <v>1596</v>
      </c>
      <c r="BD159" s="55" t="s">
        <v>533</v>
      </c>
      <c r="BE159" s="55" t="s">
        <v>1501</v>
      </c>
      <c r="BF159" s="55" t="s">
        <v>1575</v>
      </c>
      <c r="BG159" s="55" t="s">
        <v>212</v>
      </c>
      <c r="BH159" s="55" t="s">
        <v>533</v>
      </c>
      <c r="BI159" s="134">
        <v>9210044</v>
      </c>
      <c r="BJ159" s="134">
        <v>1244871</v>
      </c>
      <c r="BK159" s="55" t="s">
        <v>227</v>
      </c>
      <c r="BL159" s="55" t="s">
        <v>10</v>
      </c>
      <c r="BM159" s="55" t="s">
        <v>234</v>
      </c>
      <c r="BN159" s="55" t="s">
        <v>235</v>
      </c>
      <c r="BO159" s="55" t="s">
        <v>217</v>
      </c>
      <c r="BP159" s="55" t="s">
        <v>227</v>
      </c>
      <c r="BQ159" s="55" t="s">
        <v>292</v>
      </c>
      <c r="BR159" s="55" t="s">
        <v>225</v>
      </c>
      <c r="BS159" s="55" t="s">
        <v>242</v>
      </c>
      <c r="BT159" s="86" t="s">
        <v>242</v>
      </c>
      <c r="BU159" s="86" t="s">
        <v>242</v>
      </c>
      <c r="BV159" s="50">
        <v>2004</v>
      </c>
      <c r="BW159" s="51">
        <v>6</v>
      </c>
      <c r="BX159" s="51" t="s">
        <v>227</v>
      </c>
      <c r="BY159" s="50">
        <v>2004</v>
      </c>
      <c r="BZ159" s="50">
        <v>2010</v>
      </c>
      <c r="CA159" s="50">
        <v>0</v>
      </c>
      <c r="CB159" s="50">
        <v>0</v>
      </c>
      <c r="CC159" s="50">
        <v>0</v>
      </c>
      <c r="CD159" s="50" t="s">
        <v>1599</v>
      </c>
      <c r="CE159" s="50" t="s">
        <v>1600</v>
      </c>
      <c r="CF159" s="55" t="s">
        <v>1531</v>
      </c>
      <c r="CG159" s="134">
        <v>10000</v>
      </c>
      <c r="CH159" s="134">
        <v>4000</v>
      </c>
      <c r="CI159" s="134">
        <v>6000</v>
      </c>
      <c r="CJ159" s="55" t="s">
        <v>225</v>
      </c>
      <c r="CK159" s="55" t="s">
        <v>242</v>
      </c>
      <c r="CL159" s="55" t="s">
        <v>226</v>
      </c>
      <c r="CM159" s="55" t="s">
        <v>292</v>
      </c>
      <c r="CN159" s="55" t="s">
        <v>225</v>
      </c>
      <c r="CO159" s="55" t="s">
        <v>477</v>
      </c>
      <c r="CP159" s="55" t="s">
        <v>225</v>
      </c>
      <c r="CQ159" s="55" t="s">
        <v>225</v>
      </c>
      <c r="CR159" s="55" t="s">
        <v>217</v>
      </c>
      <c r="CS159" s="55" t="s">
        <v>217</v>
      </c>
      <c r="CT159" s="55" t="s">
        <v>246</v>
      </c>
      <c r="CU159" s="55" t="s">
        <v>321</v>
      </c>
      <c r="CV159" s="126">
        <v>500</v>
      </c>
      <c r="CW159" s="146">
        <v>3500</v>
      </c>
      <c r="CX159" s="126" t="s">
        <v>225</v>
      </c>
      <c r="CY159" s="55">
        <v>0</v>
      </c>
      <c r="CZ159" s="126" t="s">
        <v>227</v>
      </c>
      <c r="DA159" s="126" t="s">
        <v>227</v>
      </c>
      <c r="DB159" s="55" t="s">
        <v>1601</v>
      </c>
      <c r="DC159" s="55" t="s">
        <v>248</v>
      </c>
      <c r="DD159" s="55" t="s">
        <v>249</v>
      </c>
      <c r="DE159" s="55" t="s">
        <v>225</v>
      </c>
      <c r="DF159" s="126">
        <f>+DG159+DJ159</f>
        <v>6</v>
      </c>
      <c r="DG159" s="50">
        <v>3</v>
      </c>
      <c r="DH159" s="50" t="s">
        <v>1602</v>
      </c>
      <c r="DI159" s="55" t="s">
        <v>249</v>
      </c>
      <c r="DJ159" s="126">
        <v>3</v>
      </c>
      <c r="DK159" s="126">
        <v>0</v>
      </c>
      <c r="DL159" s="55" t="s">
        <v>1543</v>
      </c>
      <c r="DM159" s="55" t="s">
        <v>1603</v>
      </c>
      <c r="DN159" s="126">
        <v>0</v>
      </c>
      <c r="DO159" s="126">
        <v>0</v>
      </c>
      <c r="DP159" s="130">
        <v>0</v>
      </c>
    </row>
    <row r="160" spans="1:120" s="118" customFormat="1" ht="33.950000000000003" customHeight="1">
      <c r="A160" s="338" t="s">
        <v>213</v>
      </c>
      <c r="B160" s="340" t="s">
        <v>204</v>
      </c>
      <c r="C160" s="57" t="s">
        <v>216</v>
      </c>
      <c r="D160" s="58" t="s">
        <v>217</v>
      </c>
      <c r="E160" s="57" t="s">
        <v>1581</v>
      </c>
      <c r="F160" s="59">
        <v>241</v>
      </c>
      <c r="G160" s="60">
        <v>38623</v>
      </c>
      <c r="H160" s="67">
        <v>38628</v>
      </c>
      <c r="I160" s="57" t="s">
        <v>1007</v>
      </c>
      <c r="J160" s="57" t="s">
        <v>1008</v>
      </c>
      <c r="K160" s="57"/>
      <c r="L160" s="57"/>
      <c r="M160" s="291" t="s">
        <v>1009</v>
      </c>
      <c r="N160" s="62">
        <v>3096</v>
      </c>
      <c r="O160" s="62">
        <v>5002</v>
      </c>
      <c r="P160" s="62">
        <v>8098</v>
      </c>
      <c r="Q160" s="62">
        <v>3869</v>
      </c>
      <c r="R160" s="62">
        <v>5441</v>
      </c>
      <c r="S160" s="62" t="s">
        <v>279</v>
      </c>
      <c r="T160" s="62">
        <v>9310</v>
      </c>
      <c r="U160" s="63">
        <v>0.99</v>
      </c>
      <c r="V160" s="62">
        <v>477</v>
      </c>
      <c r="W160" s="62">
        <v>805</v>
      </c>
      <c r="X160" s="62">
        <v>902</v>
      </c>
      <c r="Y160" s="64">
        <v>70.83</v>
      </c>
      <c r="Z160" s="65">
        <v>20</v>
      </c>
      <c r="AA160" s="65">
        <v>28.236622899901171</v>
      </c>
      <c r="AB160" s="65">
        <v>30</v>
      </c>
      <c r="AC160" s="65">
        <v>42.35493434985176</v>
      </c>
      <c r="AD160" s="65">
        <v>20.83</v>
      </c>
      <c r="AE160" s="64">
        <v>0.762596899224806</v>
      </c>
      <c r="AF160" s="63" t="s">
        <v>1582</v>
      </c>
      <c r="AG160" s="63" t="s">
        <v>294</v>
      </c>
      <c r="AH160" s="63" t="s">
        <v>309</v>
      </c>
      <c r="AI160" s="63">
        <v>49.3</v>
      </c>
      <c r="AJ160" s="64">
        <v>40.83</v>
      </c>
      <c r="AK160" s="63">
        <v>902</v>
      </c>
      <c r="AL160" s="65">
        <v>0</v>
      </c>
      <c r="AM160" s="62">
        <v>902</v>
      </c>
      <c r="AN160" s="62">
        <v>3096</v>
      </c>
      <c r="AO160" s="66">
        <v>100</v>
      </c>
      <c r="AP160" s="63">
        <v>4</v>
      </c>
      <c r="AQ160" s="63" t="s">
        <v>217</v>
      </c>
      <c r="AR160" s="63" t="s">
        <v>309</v>
      </c>
      <c r="AS160" s="62">
        <v>902</v>
      </c>
      <c r="AT160" s="63" t="s">
        <v>226</v>
      </c>
      <c r="AU160" s="63" t="s">
        <v>226</v>
      </c>
      <c r="AV160" s="63" t="s">
        <v>226</v>
      </c>
      <c r="AW160" s="63" t="s">
        <v>292</v>
      </c>
      <c r="AX160" s="63">
        <v>5</v>
      </c>
      <c r="AY160" s="63">
        <v>4.76</v>
      </c>
      <c r="AZ160" s="66">
        <v>4.76</v>
      </c>
      <c r="BA160" s="66">
        <v>100</v>
      </c>
      <c r="BB160" s="63" t="s">
        <v>228</v>
      </c>
      <c r="BC160" s="63" t="s">
        <v>1010</v>
      </c>
      <c r="BD160" s="63" t="s">
        <v>226</v>
      </c>
      <c r="BE160" s="63" t="s">
        <v>1011</v>
      </c>
      <c r="BF160" s="63">
        <v>1</v>
      </c>
      <c r="BG160" s="63" t="s">
        <v>213</v>
      </c>
      <c r="BH160" s="63" t="s">
        <v>217</v>
      </c>
      <c r="BI160" s="63">
        <v>916938</v>
      </c>
      <c r="BJ160" s="63">
        <v>1229103</v>
      </c>
      <c r="BK160" s="63">
        <v>1274</v>
      </c>
      <c r="BL160" s="63" t="s">
        <v>10</v>
      </c>
      <c r="BM160" s="63" t="s">
        <v>234</v>
      </c>
      <c r="BN160" s="63" t="s">
        <v>235</v>
      </c>
      <c r="BO160" s="63" t="s">
        <v>217</v>
      </c>
      <c r="BP160" s="63" t="s">
        <v>1012</v>
      </c>
      <c r="BQ160" s="63" t="s">
        <v>237</v>
      </c>
      <c r="BR160" s="63" t="s">
        <v>225</v>
      </c>
      <c r="BS160" s="63" t="s">
        <v>1013</v>
      </c>
      <c r="BT160" s="67">
        <v>39387</v>
      </c>
      <c r="BU160" s="67">
        <v>39387</v>
      </c>
      <c r="BV160" s="66">
        <v>2007</v>
      </c>
      <c r="BW160" s="56">
        <v>10</v>
      </c>
      <c r="BX160" s="56"/>
      <c r="BY160" s="66">
        <v>2007</v>
      </c>
      <c r="BZ160" s="66">
        <v>2017</v>
      </c>
      <c r="CA160" s="66">
        <v>5</v>
      </c>
      <c r="CB160" s="66"/>
      <c r="CC160" s="66"/>
      <c r="CD160" s="66" t="s">
        <v>1604</v>
      </c>
      <c r="CE160" s="66" t="s">
        <v>1014</v>
      </c>
      <c r="CF160" s="63" t="s">
        <v>338</v>
      </c>
      <c r="CG160" s="63">
        <v>30000</v>
      </c>
      <c r="CH160" s="63">
        <v>10000</v>
      </c>
      <c r="CI160" s="63">
        <v>10000</v>
      </c>
      <c r="CJ160" s="63" t="s">
        <v>217</v>
      </c>
      <c r="CK160" s="63" t="s">
        <v>242</v>
      </c>
      <c r="CL160" s="63" t="s">
        <v>217</v>
      </c>
      <c r="CM160" s="63" t="s">
        <v>217</v>
      </c>
      <c r="CN160" s="63" t="s">
        <v>1570</v>
      </c>
      <c r="CO160" s="63" t="s">
        <v>244</v>
      </c>
      <c r="CP160" s="63" t="s">
        <v>237</v>
      </c>
      <c r="CQ160" s="63" t="s">
        <v>1558</v>
      </c>
      <c r="CR160" s="63" t="s">
        <v>217</v>
      </c>
      <c r="CS160" s="63" t="s">
        <v>244</v>
      </c>
      <c r="CT160" s="63" t="s">
        <v>246</v>
      </c>
      <c r="CU160" s="63" t="s">
        <v>321</v>
      </c>
      <c r="CV160" s="62" t="s">
        <v>227</v>
      </c>
      <c r="CW160" s="62">
        <v>1000</v>
      </c>
      <c r="CX160" s="63"/>
      <c r="CY160" s="63"/>
      <c r="CZ160" s="63"/>
      <c r="DA160" s="63"/>
      <c r="DB160" s="63" t="s">
        <v>1605</v>
      </c>
      <c r="DC160" s="63" t="s">
        <v>248</v>
      </c>
      <c r="DD160" s="63" t="s">
        <v>446</v>
      </c>
      <c r="DE160" s="63"/>
      <c r="DF160" s="62">
        <v>30</v>
      </c>
      <c r="DG160" s="66">
        <v>0</v>
      </c>
      <c r="DH160" s="66">
        <v>0</v>
      </c>
      <c r="DI160" s="63" t="s">
        <v>289</v>
      </c>
      <c r="DJ160" s="62">
        <v>30</v>
      </c>
      <c r="DK160" s="62">
        <v>100</v>
      </c>
      <c r="DL160" s="63" t="s">
        <v>332</v>
      </c>
      <c r="DM160" s="63" t="s">
        <v>305</v>
      </c>
      <c r="DN160" s="62">
        <v>0</v>
      </c>
      <c r="DO160" s="62">
        <v>1</v>
      </c>
      <c r="DP160" s="68">
        <v>0</v>
      </c>
    </row>
    <row r="161" spans="1:120" ht="60.75" customHeight="1">
      <c r="A161" s="339"/>
      <c r="B161" s="341"/>
      <c r="C161" s="35" t="s">
        <v>260</v>
      </c>
      <c r="D161" s="120" t="s">
        <v>226</v>
      </c>
      <c r="E161" s="35" t="s">
        <v>1581</v>
      </c>
      <c r="F161" s="144">
        <v>241</v>
      </c>
      <c r="G161" s="145">
        <v>38623</v>
      </c>
      <c r="H161" s="149">
        <v>38628</v>
      </c>
      <c r="I161" s="35" t="s">
        <v>1007</v>
      </c>
      <c r="J161" s="35" t="s">
        <v>1008</v>
      </c>
      <c r="K161" s="125" t="s">
        <v>227</v>
      </c>
      <c r="L161" s="125" t="s">
        <v>227</v>
      </c>
      <c r="M161" s="183" t="s">
        <v>1009</v>
      </c>
      <c r="N161" s="126">
        <v>3155</v>
      </c>
      <c r="O161" s="126">
        <v>5085</v>
      </c>
      <c r="P161" s="126">
        <v>8240</v>
      </c>
      <c r="Q161" s="126">
        <v>3765</v>
      </c>
      <c r="R161" s="146">
        <v>6825</v>
      </c>
      <c r="S161" s="127" t="s">
        <v>1527</v>
      </c>
      <c r="T161" s="126">
        <v>10590</v>
      </c>
      <c r="U161" s="55" t="s">
        <v>1606</v>
      </c>
      <c r="V161" s="126">
        <v>477</v>
      </c>
      <c r="W161" s="126">
        <v>853</v>
      </c>
      <c r="X161" s="126">
        <v>902</v>
      </c>
      <c r="Y161" s="128">
        <v>76</v>
      </c>
      <c r="Z161" s="129">
        <v>42.5</v>
      </c>
      <c r="AA161" s="137">
        <v>0.56000000000000005</v>
      </c>
      <c r="AB161" s="129">
        <v>17.25</v>
      </c>
      <c r="AC161" s="137">
        <v>0.22689999999999999</v>
      </c>
      <c r="AD161" s="129">
        <v>16.2</v>
      </c>
      <c r="AE161" s="128">
        <v>0.67</v>
      </c>
      <c r="AF161" s="55" t="s">
        <v>1657</v>
      </c>
      <c r="AG161" s="55" t="s">
        <v>1607</v>
      </c>
      <c r="AH161" s="55" t="s">
        <v>309</v>
      </c>
      <c r="AI161" s="128">
        <v>76</v>
      </c>
      <c r="AJ161" s="128">
        <v>73</v>
      </c>
      <c r="AK161" s="126">
        <v>902</v>
      </c>
      <c r="AL161" s="129">
        <v>0</v>
      </c>
      <c r="AM161" s="126">
        <v>902</v>
      </c>
      <c r="AN161" s="126">
        <v>3765</v>
      </c>
      <c r="AO161" s="50">
        <v>100</v>
      </c>
      <c r="AP161" s="55">
        <v>4</v>
      </c>
      <c r="AQ161" s="55" t="s">
        <v>225</v>
      </c>
      <c r="AR161" s="55" t="s">
        <v>1608</v>
      </c>
      <c r="AS161" s="126">
        <v>902</v>
      </c>
      <c r="AT161" s="55" t="s">
        <v>226</v>
      </c>
      <c r="AU161" s="55" t="s">
        <v>226</v>
      </c>
      <c r="AV161" s="55" t="s">
        <v>226</v>
      </c>
      <c r="AW161" s="55" t="s">
        <v>292</v>
      </c>
      <c r="AX161" s="55">
        <v>5</v>
      </c>
      <c r="AY161" s="55">
        <v>4.76</v>
      </c>
      <c r="AZ161" s="55">
        <v>4.76</v>
      </c>
      <c r="BA161" s="50">
        <v>100</v>
      </c>
      <c r="BB161" s="134" t="s">
        <v>228</v>
      </c>
      <c r="BC161" s="134" t="s">
        <v>1010</v>
      </c>
      <c r="BD161" s="134" t="s">
        <v>226</v>
      </c>
      <c r="BE161" s="134" t="s">
        <v>1011</v>
      </c>
      <c r="BF161" s="55">
        <v>2.5</v>
      </c>
      <c r="BG161" s="55" t="s">
        <v>1609</v>
      </c>
      <c r="BH161" s="55" t="s">
        <v>533</v>
      </c>
      <c r="BI161" s="134">
        <v>916938</v>
      </c>
      <c r="BJ161" s="134">
        <v>1229103</v>
      </c>
      <c r="BK161" s="134">
        <v>1274</v>
      </c>
      <c r="BL161" s="134" t="s">
        <v>10</v>
      </c>
      <c r="BM161" s="134" t="s">
        <v>234</v>
      </c>
      <c r="BN161" s="134" t="s">
        <v>235</v>
      </c>
      <c r="BO161" s="134" t="s">
        <v>217</v>
      </c>
      <c r="BP161" s="134" t="s">
        <v>1012</v>
      </c>
      <c r="BQ161" s="134" t="s">
        <v>237</v>
      </c>
      <c r="BR161" s="55" t="s">
        <v>226</v>
      </c>
      <c r="BS161" s="134" t="s">
        <v>1013</v>
      </c>
      <c r="BT161" s="149">
        <v>39387</v>
      </c>
      <c r="BU161" s="149">
        <v>39387</v>
      </c>
      <c r="BV161" s="148">
        <v>2007</v>
      </c>
      <c r="BW161" s="51">
        <v>10</v>
      </c>
      <c r="BX161" s="51" t="s">
        <v>227</v>
      </c>
      <c r="BY161" s="50">
        <v>2007</v>
      </c>
      <c r="BZ161" s="50">
        <v>2017</v>
      </c>
      <c r="CA161" s="50">
        <v>3</v>
      </c>
      <c r="CB161" s="50">
        <v>3</v>
      </c>
      <c r="CC161" s="50" t="s">
        <v>227</v>
      </c>
      <c r="CD161" s="50" t="s">
        <v>1610</v>
      </c>
      <c r="CE161" s="50" t="s">
        <v>1611</v>
      </c>
      <c r="CF161" s="134" t="s">
        <v>338</v>
      </c>
      <c r="CG161" s="55">
        <v>30000</v>
      </c>
      <c r="CH161" s="55">
        <v>10000</v>
      </c>
      <c r="CI161" s="55">
        <v>10000</v>
      </c>
      <c r="CJ161" s="55" t="s">
        <v>226</v>
      </c>
      <c r="CK161" s="55" t="s">
        <v>242</v>
      </c>
      <c r="CL161" s="55" t="s">
        <v>217</v>
      </c>
      <c r="CM161" s="55" t="s">
        <v>217</v>
      </c>
      <c r="CN161" s="55" t="s">
        <v>1570</v>
      </c>
      <c r="CO161" s="55" t="s">
        <v>244</v>
      </c>
      <c r="CP161" s="55" t="s">
        <v>237</v>
      </c>
      <c r="CQ161" s="55" t="s">
        <v>1558</v>
      </c>
      <c r="CR161" s="55" t="s">
        <v>533</v>
      </c>
      <c r="CS161" s="55" t="s">
        <v>244</v>
      </c>
      <c r="CT161" s="55" t="s">
        <v>246</v>
      </c>
      <c r="CU161" s="55" t="s">
        <v>321</v>
      </c>
      <c r="CV161" s="126" t="s">
        <v>1612</v>
      </c>
      <c r="CW161" s="126">
        <v>1000</v>
      </c>
      <c r="CX161" s="126" t="s">
        <v>225</v>
      </c>
      <c r="CY161" s="55">
        <v>0</v>
      </c>
      <c r="CZ161" s="126" t="s">
        <v>242</v>
      </c>
      <c r="DA161" s="126" t="s">
        <v>242</v>
      </c>
      <c r="DB161" s="55" t="s">
        <v>1613</v>
      </c>
      <c r="DC161" s="55" t="s">
        <v>248</v>
      </c>
      <c r="DD161" s="55" t="s">
        <v>248</v>
      </c>
      <c r="DE161" s="55" t="s">
        <v>225</v>
      </c>
      <c r="DF161" s="126">
        <f>+DG161+DJ161</f>
        <v>3</v>
      </c>
      <c r="DG161" s="50">
        <v>0</v>
      </c>
      <c r="DH161" s="50">
        <v>0</v>
      </c>
      <c r="DI161" s="55" t="s">
        <v>249</v>
      </c>
      <c r="DJ161" s="126">
        <v>3</v>
      </c>
      <c r="DK161" s="137">
        <v>0.17391304347826086</v>
      </c>
      <c r="DL161" s="55" t="s">
        <v>258</v>
      </c>
      <c r="DM161" s="55" t="s">
        <v>305</v>
      </c>
      <c r="DN161" s="126">
        <v>0</v>
      </c>
      <c r="DO161" s="126">
        <v>1</v>
      </c>
      <c r="DP161" s="130">
        <v>0</v>
      </c>
    </row>
    <row r="162" spans="1:120" s="118" customFormat="1" ht="33.950000000000003" customHeight="1">
      <c r="A162" s="338" t="s">
        <v>214</v>
      </c>
      <c r="B162" s="340" t="s">
        <v>204</v>
      </c>
      <c r="C162" s="57" t="s">
        <v>216</v>
      </c>
      <c r="D162" s="58" t="s">
        <v>217</v>
      </c>
      <c r="E162" s="57" t="s">
        <v>399</v>
      </c>
      <c r="F162" s="59" t="s">
        <v>1015</v>
      </c>
      <c r="G162" s="60">
        <v>38632</v>
      </c>
      <c r="H162" s="61">
        <v>38701</v>
      </c>
      <c r="I162" s="57" t="s">
        <v>1016</v>
      </c>
      <c r="J162" s="57"/>
      <c r="K162" s="57"/>
      <c r="L162" s="57"/>
      <c r="M162" s="291" t="s">
        <v>1017</v>
      </c>
      <c r="N162" s="62">
        <v>6881</v>
      </c>
      <c r="O162" s="62">
        <v>15849</v>
      </c>
      <c r="P162" s="62">
        <v>22730</v>
      </c>
      <c r="Q162" s="62">
        <v>6475</v>
      </c>
      <c r="R162" s="62">
        <v>15039</v>
      </c>
      <c r="S162" s="62" t="s">
        <v>326</v>
      </c>
      <c r="T162" s="62">
        <v>21514</v>
      </c>
      <c r="U162" s="63">
        <v>1.7</v>
      </c>
      <c r="V162" s="62">
        <v>941</v>
      </c>
      <c r="W162" s="62">
        <v>1780</v>
      </c>
      <c r="X162" s="62">
        <v>1956</v>
      </c>
      <c r="Y162" s="64">
        <v>72</v>
      </c>
      <c r="Z162" s="65">
        <v>35</v>
      </c>
      <c r="AA162" s="65">
        <v>48.611111111111107</v>
      </c>
      <c r="AB162" s="65">
        <v>20</v>
      </c>
      <c r="AC162" s="65">
        <v>27.777777777777779</v>
      </c>
      <c r="AD162" s="65">
        <v>17</v>
      </c>
      <c r="AE162" s="64">
        <v>0.34878651358814128</v>
      </c>
      <c r="AF162" s="63" t="s">
        <v>1657</v>
      </c>
      <c r="AG162" s="63" t="s">
        <v>1805</v>
      </c>
      <c r="AH162" s="63" t="s">
        <v>309</v>
      </c>
      <c r="AI162" s="63">
        <v>35</v>
      </c>
      <c r="AJ162" s="64">
        <v>52</v>
      </c>
      <c r="AK162" s="63">
        <v>1957</v>
      </c>
      <c r="AL162" s="65">
        <v>0</v>
      </c>
      <c r="AM162" s="62">
        <v>1957</v>
      </c>
      <c r="AN162" s="62">
        <v>6884.5178936605307</v>
      </c>
      <c r="AO162" s="66">
        <v>100.05112474437627</v>
      </c>
      <c r="AP162" s="63">
        <v>7</v>
      </c>
      <c r="AQ162" s="63" t="s">
        <v>225</v>
      </c>
      <c r="AR162" s="63"/>
      <c r="AS162" s="62">
        <v>1957</v>
      </c>
      <c r="AT162" s="63" t="s">
        <v>226</v>
      </c>
      <c r="AU162" s="63" t="s">
        <v>292</v>
      </c>
      <c r="AV162" s="63" t="s">
        <v>292</v>
      </c>
      <c r="AW162" s="63" t="s">
        <v>292</v>
      </c>
      <c r="AX162" s="63">
        <v>5</v>
      </c>
      <c r="AY162" s="63" t="s">
        <v>227</v>
      </c>
      <c r="AZ162" s="66" t="s">
        <v>227</v>
      </c>
      <c r="BA162" s="66">
        <v>80</v>
      </c>
      <c r="BB162" s="63" t="s">
        <v>228</v>
      </c>
      <c r="BC162" s="63" t="s">
        <v>229</v>
      </c>
      <c r="BD162" s="63" t="s">
        <v>226</v>
      </c>
      <c r="BE162" s="63" t="s">
        <v>230</v>
      </c>
      <c r="BF162" s="63">
        <v>13</v>
      </c>
      <c r="BG162" s="63" t="s">
        <v>1614</v>
      </c>
      <c r="BH162" s="63" t="s">
        <v>225</v>
      </c>
      <c r="BI162" s="63" t="s">
        <v>232</v>
      </c>
      <c r="BJ162" s="63" t="s">
        <v>233</v>
      </c>
      <c r="BK162" s="63"/>
      <c r="BL162" s="63" t="s">
        <v>1543</v>
      </c>
      <c r="BM162" s="63" t="s">
        <v>234</v>
      </c>
      <c r="BN162" s="63" t="s">
        <v>235</v>
      </c>
      <c r="BO162" s="63" t="s">
        <v>217</v>
      </c>
      <c r="BP162" s="63" t="s">
        <v>236</v>
      </c>
      <c r="BQ162" s="63" t="s">
        <v>237</v>
      </c>
      <c r="BR162" s="63" t="s">
        <v>237</v>
      </c>
      <c r="BS162" s="63" t="s">
        <v>238</v>
      </c>
      <c r="BT162" s="119" t="s">
        <v>239</v>
      </c>
      <c r="BU162" s="119" t="s">
        <v>239</v>
      </c>
      <c r="BV162" s="66">
        <v>2006</v>
      </c>
      <c r="BW162" s="56">
        <v>7</v>
      </c>
      <c r="BX162" s="56"/>
      <c r="BY162" s="66">
        <v>2006</v>
      </c>
      <c r="BZ162" s="66">
        <v>2013</v>
      </c>
      <c r="CA162" s="66">
        <v>1</v>
      </c>
      <c r="CB162" s="66"/>
      <c r="CC162" s="66"/>
      <c r="CD162" s="66"/>
      <c r="CE162" s="66" t="s">
        <v>1615</v>
      </c>
      <c r="CF162" s="63" t="s">
        <v>241</v>
      </c>
      <c r="CG162" s="63">
        <v>250000</v>
      </c>
      <c r="CH162" s="63">
        <v>250000</v>
      </c>
      <c r="CI162" s="63">
        <v>70000</v>
      </c>
      <c r="CJ162" s="63" t="s">
        <v>225</v>
      </c>
      <c r="CK162" s="63" t="s">
        <v>242</v>
      </c>
      <c r="CL162" s="63" t="s">
        <v>217</v>
      </c>
      <c r="CM162" s="63" t="s">
        <v>217</v>
      </c>
      <c r="CN162" s="63" t="s">
        <v>1557</v>
      </c>
      <c r="CO162" s="63" t="s">
        <v>244</v>
      </c>
      <c r="CP162" s="63" t="s">
        <v>237</v>
      </c>
      <c r="CQ162" s="63" t="s">
        <v>1616</v>
      </c>
      <c r="CR162" s="63" t="s">
        <v>217</v>
      </c>
      <c r="CS162" s="63" t="s">
        <v>244</v>
      </c>
      <c r="CT162" s="63" t="s">
        <v>246</v>
      </c>
      <c r="CU162" s="63" t="s">
        <v>1511</v>
      </c>
      <c r="CV162" s="62">
        <v>50</v>
      </c>
      <c r="CW162" s="62" t="s">
        <v>242</v>
      </c>
      <c r="CX162" s="62" t="s">
        <v>225</v>
      </c>
      <c r="CY162" s="63">
        <v>0</v>
      </c>
      <c r="CZ162" s="62" t="s">
        <v>225</v>
      </c>
      <c r="DA162" s="63" t="s">
        <v>225</v>
      </c>
      <c r="DB162" s="63" t="s">
        <v>1018</v>
      </c>
      <c r="DC162" s="63" t="s">
        <v>248</v>
      </c>
      <c r="DD162" s="63" t="s">
        <v>438</v>
      </c>
      <c r="DE162" s="63"/>
      <c r="DF162" s="62">
        <v>20</v>
      </c>
      <c r="DG162" s="66">
        <v>10</v>
      </c>
      <c r="DH162" s="66">
        <v>28.571428571428573</v>
      </c>
      <c r="DI162" s="63" t="s">
        <v>439</v>
      </c>
      <c r="DJ162" s="62">
        <v>10</v>
      </c>
      <c r="DK162" s="62">
        <v>50</v>
      </c>
      <c r="DL162" s="63" t="s">
        <v>250</v>
      </c>
      <c r="DM162" s="63" t="s">
        <v>1019</v>
      </c>
      <c r="DN162" s="62">
        <v>22</v>
      </c>
      <c r="DO162" s="62">
        <v>30.985915492957748</v>
      </c>
      <c r="DP162" s="68">
        <v>71</v>
      </c>
    </row>
    <row r="163" spans="1:120" ht="42" customHeight="1">
      <c r="A163" s="339"/>
      <c r="B163" s="341"/>
      <c r="C163" s="35" t="s">
        <v>260</v>
      </c>
      <c r="D163" s="120" t="s">
        <v>217</v>
      </c>
      <c r="E163" s="35" t="s">
        <v>399</v>
      </c>
      <c r="F163" s="144" t="s">
        <v>1015</v>
      </c>
      <c r="G163" s="145">
        <v>38632</v>
      </c>
      <c r="H163" s="167">
        <v>38701</v>
      </c>
      <c r="I163" s="125" t="s">
        <v>227</v>
      </c>
      <c r="J163" s="55" t="s">
        <v>226</v>
      </c>
      <c r="K163" s="125" t="s">
        <v>227</v>
      </c>
      <c r="L163" s="125" t="s">
        <v>227</v>
      </c>
      <c r="M163" s="183" t="s">
        <v>1017</v>
      </c>
      <c r="N163" s="126">
        <v>7105</v>
      </c>
      <c r="O163" s="126">
        <v>16450</v>
      </c>
      <c r="P163" s="126">
        <v>23555</v>
      </c>
      <c r="Q163" s="126">
        <v>6993</v>
      </c>
      <c r="R163" s="146">
        <v>16149</v>
      </c>
      <c r="S163" s="127" t="s">
        <v>1617</v>
      </c>
      <c r="T163" s="126">
        <v>23142</v>
      </c>
      <c r="U163" s="55" t="s">
        <v>1104</v>
      </c>
      <c r="V163" s="126">
        <v>941</v>
      </c>
      <c r="W163" s="126">
        <v>2256</v>
      </c>
      <c r="X163" s="126">
        <v>2162</v>
      </c>
      <c r="Y163" s="128">
        <v>75</v>
      </c>
      <c r="Z163" s="129">
        <v>51.3</v>
      </c>
      <c r="AA163" s="212">
        <v>0.68400000000000005</v>
      </c>
      <c r="AB163" s="129">
        <v>10</v>
      </c>
      <c r="AC163" s="212">
        <v>0.13333333333333333</v>
      </c>
      <c r="AD163" s="129">
        <v>13.7</v>
      </c>
      <c r="AE163" s="128">
        <v>0.42</v>
      </c>
      <c r="AF163" s="55" t="s">
        <v>1657</v>
      </c>
      <c r="AG163" s="134" t="s">
        <v>1805</v>
      </c>
      <c r="AH163" s="55" t="s">
        <v>224</v>
      </c>
      <c r="AI163" s="128">
        <v>75</v>
      </c>
      <c r="AJ163" s="128">
        <v>62</v>
      </c>
      <c r="AK163" s="126">
        <v>2256</v>
      </c>
      <c r="AL163" s="129" t="s">
        <v>227</v>
      </c>
      <c r="AM163" s="126">
        <v>2256</v>
      </c>
      <c r="AN163" s="126">
        <v>6993</v>
      </c>
      <c r="AO163" s="50">
        <v>100</v>
      </c>
      <c r="AP163" s="55">
        <v>4</v>
      </c>
      <c r="AQ163" s="55" t="s">
        <v>217</v>
      </c>
      <c r="AR163" s="55" t="s">
        <v>1618</v>
      </c>
      <c r="AS163" s="126">
        <v>2256</v>
      </c>
      <c r="AT163" s="55" t="s">
        <v>226</v>
      </c>
      <c r="AU163" s="55" t="s">
        <v>226</v>
      </c>
      <c r="AV163" s="55" t="s">
        <v>226</v>
      </c>
      <c r="AW163" s="55" t="s">
        <v>226</v>
      </c>
      <c r="AX163" s="55">
        <v>5</v>
      </c>
      <c r="AY163" s="55" t="s">
        <v>227</v>
      </c>
      <c r="AZ163" s="50" t="s">
        <v>227</v>
      </c>
      <c r="BA163" s="50">
        <v>80</v>
      </c>
      <c r="BB163" s="55" t="s">
        <v>228</v>
      </c>
      <c r="BC163" s="134" t="s">
        <v>229</v>
      </c>
      <c r="BD163" s="134" t="s">
        <v>226</v>
      </c>
      <c r="BE163" s="55" t="s">
        <v>230</v>
      </c>
      <c r="BF163" s="55">
        <v>13</v>
      </c>
      <c r="BG163" s="55" t="s">
        <v>1614</v>
      </c>
      <c r="BH163" s="55" t="s">
        <v>225</v>
      </c>
      <c r="BI163" s="55" t="s">
        <v>232</v>
      </c>
      <c r="BJ163" s="55" t="s">
        <v>233</v>
      </c>
      <c r="BK163" s="55"/>
      <c r="BL163" s="55" t="s">
        <v>1543</v>
      </c>
      <c r="BM163" s="55" t="s">
        <v>234</v>
      </c>
      <c r="BN163" s="55" t="s">
        <v>235</v>
      </c>
      <c r="BO163" s="55" t="s">
        <v>217</v>
      </c>
      <c r="BP163" s="55" t="s">
        <v>236</v>
      </c>
      <c r="BQ163" s="55" t="s">
        <v>237</v>
      </c>
      <c r="BR163" s="55" t="s">
        <v>237</v>
      </c>
      <c r="BS163" s="55" t="s">
        <v>238</v>
      </c>
      <c r="BT163" s="86" t="s">
        <v>239</v>
      </c>
      <c r="BU163" s="86" t="s">
        <v>239</v>
      </c>
      <c r="BV163" s="50">
        <v>2006</v>
      </c>
      <c r="BW163" s="51">
        <v>7</v>
      </c>
      <c r="BX163" s="51"/>
      <c r="BY163" s="50">
        <v>2006</v>
      </c>
      <c r="BZ163" s="50">
        <v>2013</v>
      </c>
      <c r="CA163" s="50">
        <v>1</v>
      </c>
      <c r="CB163" s="50">
        <v>0</v>
      </c>
      <c r="CC163" s="50"/>
      <c r="CD163" s="50"/>
      <c r="CE163" s="50" t="s">
        <v>1615</v>
      </c>
      <c r="CF163" s="55" t="s">
        <v>241</v>
      </c>
      <c r="CG163" s="55">
        <v>250000</v>
      </c>
      <c r="CH163" s="55">
        <v>250000</v>
      </c>
      <c r="CI163" s="55">
        <v>70000</v>
      </c>
      <c r="CJ163" s="55" t="s">
        <v>225</v>
      </c>
      <c r="CK163" s="55" t="s">
        <v>242</v>
      </c>
      <c r="CL163" s="55" t="s">
        <v>217</v>
      </c>
      <c r="CM163" s="55" t="s">
        <v>217</v>
      </c>
      <c r="CN163" s="55" t="s">
        <v>1557</v>
      </c>
      <c r="CO163" s="55" t="s">
        <v>244</v>
      </c>
      <c r="CP163" s="55" t="s">
        <v>237</v>
      </c>
      <c r="CQ163" s="55" t="s">
        <v>1616</v>
      </c>
      <c r="CR163" s="55" t="s">
        <v>217</v>
      </c>
      <c r="CS163" s="55" t="s">
        <v>244</v>
      </c>
      <c r="CT163" s="55" t="s">
        <v>246</v>
      </c>
      <c r="CU163" s="55" t="s">
        <v>1511</v>
      </c>
      <c r="CV163" s="126">
        <v>50</v>
      </c>
      <c r="CW163" s="126" t="s">
        <v>242</v>
      </c>
      <c r="CX163" s="126" t="s">
        <v>225</v>
      </c>
      <c r="CY163" s="55">
        <v>0</v>
      </c>
      <c r="CZ163" s="126" t="s">
        <v>225</v>
      </c>
      <c r="DA163" s="55" t="s">
        <v>225</v>
      </c>
      <c r="DB163" s="55" t="s">
        <v>257</v>
      </c>
      <c r="DC163" s="55" t="s">
        <v>1619</v>
      </c>
      <c r="DD163" s="55" t="s">
        <v>438</v>
      </c>
      <c r="DE163" s="55" t="s">
        <v>1620</v>
      </c>
      <c r="DF163" s="126">
        <f>+DG163+DJ163</f>
        <v>13</v>
      </c>
      <c r="DG163" s="50">
        <v>5</v>
      </c>
      <c r="DH163" s="137">
        <v>9.7465886939571159E-2</v>
      </c>
      <c r="DI163" s="55" t="s">
        <v>439</v>
      </c>
      <c r="DJ163" s="146">
        <v>8</v>
      </c>
      <c r="DK163" s="180">
        <v>0.8</v>
      </c>
      <c r="DL163" s="134" t="s">
        <v>128</v>
      </c>
      <c r="DM163" s="260" t="s">
        <v>1621</v>
      </c>
      <c r="DN163" s="146">
        <v>2</v>
      </c>
      <c r="DO163" s="146">
        <v>5</v>
      </c>
      <c r="DP163" s="181">
        <v>2</v>
      </c>
    </row>
    <row r="164" spans="1:120" s="118" customFormat="1" ht="33.950000000000003" customHeight="1">
      <c r="A164" s="338" t="s">
        <v>215</v>
      </c>
      <c r="B164" s="340" t="s">
        <v>204</v>
      </c>
      <c r="C164" s="57" t="s">
        <v>216</v>
      </c>
      <c r="D164" s="58" t="s">
        <v>217</v>
      </c>
      <c r="E164" s="57" t="s">
        <v>276</v>
      </c>
      <c r="F164" s="59">
        <v>112</v>
      </c>
      <c r="G164" s="60">
        <v>38628</v>
      </c>
      <c r="H164" s="61">
        <v>38688</v>
      </c>
      <c r="I164" s="57" t="s">
        <v>1020</v>
      </c>
      <c r="J164" s="57"/>
      <c r="K164" s="57"/>
      <c r="L164" s="57"/>
      <c r="M164" s="291" t="s">
        <v>1021</v>
      </c>
      <c r="N164" s="62">
        <v>8727</v>
      </c>
      <c r="O164" s="62">
        <v>8776</v>
      </c>
      <c r="P164" s="62">
        <v>17503</v>
      </c>
      <c r="Q164" s="62">
        <v>7379</v>
      </c>
      <c r="R164" s="62">
        <v>9501</v>
      </c>
      <c r="S164" s="62" t="s">
        <v>326</v>
      </c>
      <c r="T164" s="62">
        <v>16880</v>
      </c>
      <c r="U164" s="63">
        <v>3.5</v>
      </c>
      <c r="V164" s="62">
        <v>1881</v>
      </c>
      <c r="W164" s="62">
        <v>1196</v>
      </c>
      <c r="X164" s="62">
        <v>1271</v>
      </c>
      <c r="Y164" s="64">
        <v>62.8</v>
      </c>
      <c r="Z164" s="65">
        <v>41.95</v>
      </c>
      <c r="AA164" s="65">
        <v>66.79936305732484</v>
      </c>
      <c r="AB164" s="65">
        <v>17.079999999999998</v>
      </c>
      <c r="AC164" s="65">
        <v>27.197452229299362</v>
      </c>
      <c r="AD164" s="65">
        <v>3.769999999999996</v>
      </c>
      <c r="AE164" s="64">
        <v>0.23986860700508003</v>
      </c>
      <c r="AF164" s="63" t="s">
        <v>1657</v>
      </c>
      <c r="AG164" s="63" t="s">
        <v>1806</v>
      </c>
      <c r="AH164" s="63" t="s">
        <v>309</v>
      </c>
      <c r="AI164" s="63">
        <v>62.8</v>
      </c>
      <c r="AJ164" s="64">
        <v>62.8</v>
      </c>
      <c r="AK164" s="63">
        <v>1238</v>
      </c>
      <c r="AL164" s="65">
        <v>0</v>
      </c>
      <c r="AM164" s="62">
        <v>1238</v>
      </c>
      <c r="AN164" s="62">
        <v>8500.4138473642797</v>
      </c>
      <c r="AO164" s="66">
        <v>97.4036191974823</v>
      </c>
      <c r="AP164" s="63">
        <v>5</v>
      </c>
      <c r="AQ164" s="63" t="s">
        <v>225</v>
      </c>
      <c r="AR164" s="63"/>
      <c r="AS164" s="62">
        <v>1238</v>
      </c>
      <c r="AT164" s="63" t="s">
        <v>226</v>
      </c>
      <c r="AU164" s="63" t="s">
        <v>292</v>
      </c>
      <c r="AV164" s="63" t="s">
        <v>292</v>
      </c>
      <c r="AW164" s="63" t="s">
        <v>292</v>
      </c>
      <c r="AX164" s="63">
        <v>150</v>
      </c>
      <c r="AY164" s="63">
        <v>18.62</v>
      </c>
      <c r="AZ164" s="66">
        <v>7.45</v>
      </c>
      <c r="BA164" s="66">
        <v>40.010741138560682</v>
      </c>
      <c r="BB164" s="63" t="s">
        <v>228</v>
      </c>
      <c r="BC164" s="63" t="s">
        <v>1622</v>
      </c>
      <c r="BD164" s="63" t="s">
        <v>226</v>
      </c>
      <c r="BE164" s="63" t="s">
        <v>1623</v>
      </c>
      <c r="BF164" s="63">
        <v>2.8</v>
      </c>
      <c r="BG164" s="63" t="s">
        <v>215</v>
      </c>
      <c r="BH164" s="63" t="s">
        <v>217</v>
      </c>
      <c r="BI164" s="63">
        <v>1016647.85</v>
      </c>
      <c r="BJ164" s="63">
        <v>1266493.17</v>
      </c>
      <c r="BK164" s="63"/>
      <c r="BL164" s="63" t="s">
        <v>10</v>
      </c>
      <c r="BM164" s="63" t="s">
        <v>234</v>
      </c>
      <c r="BN164" s="63" t="s">
        <v>235</v>
      </c>
      <c r="BO164" s="63" t="s">
        <v>217</v>
      </c>
      <c r="BP164" s="63" t="s">
        <v>1022</v>
      </c>
      <c r="BQ164" s="63" t="s">
        <v>237</v>
      </c>
      <c r="BR164" s="63" t="s">
        <v>237</v>
      </c>
      <c r="BS164" s="63" t="s">
        <v>1023</v>
      </c>
      <c r="BT164" s="67">
        <v>39618</v>
      </c>
      <c r="BU164" s="67">
        <v>39618</v>
      </c>
      <c r="BV164" s="66">
        <v>2008</v>
      </c>
      <c r="BW164" s="56">
        <v>5</v>
      </c>
      <c r="BX164" s="56"/>
      <c r="BY164" s="66">
        <v>2008</v>
      </c>
      <c r="BZ164" s="66">
        <v>2013</v>
      </c>
      <c r="CA164" s="66">
        <v>1</v>
      </c>
      <c r="CB164" s="66"/>
      <c r="CC164" s="66"/>
      <c r="CD164" s="66" t="s">
        <v>1624</v>
      </c>
      <c r="CE164" s="66"/>
      <c r="CF164" s="63" t="s">
        <v>1531</v>
      </c>
      <c r="CG164" s="63">
        <v>43600</v>
      </c>
      <c r="CH164" s="63">
        <v>1000</v>
      </c>
      <c r="CI164" s="63">
        <v>42600</v>
      </c>
      <c r="CJ164" s="63" t="s">
        <v>225</v>
      </c>
      <c r="CK164" s="63" t="s">
        <v>242</v>
      </c>
      <c r="CL164" s="63" t="s">
        <v>217</v>
      </c>
      <c r="CM164" s="63" t="s">
        <v>217</v>
      </c>
      <c r="CN164" s="63" t="s">
        <v>1570</v>
      </c>
      <c r="CO164" s="63" t="s">
        <v>244</v>
      </c>
      <c r="CP164" s="63" t="s">
        <v>237</v>
      </c>
      <c r="CQ164" s="63" t="s">
        <v>249</v>
      </c>
      <c r="CR164" s="63" t="s">
        <v>217</v>
      </c>
      <c r="CS164" s="63" t="s">
        <v>244</v>
      </c>
      <c r="CT164" s="63" t="s">
        <v>607</v>
      </c>
      <c r="CU164" s="63" t="s">
        <v>321</v>
      </c>
      <c r="CV164" s="62">
        <v>600</v>
      </c>
      <c r="CW164" s="62">
        <v>150</v>
      </c>
      <c r="CX164" s="62" t="s">
        <v>225</v>
      </c>
      <c r="CY164" s="63">
        <v>0</v>
      </c>
      <c r="CZ164" s="63" t="s">
        <v>225</v>
      </c>
      <c r="DA164" s="63" t="s">
        <v>225</v>
      </c>
      <c r="DB164" s="63" t="s">
        <v>248</v>
      </c>
      <c r="DC164" s="63" t="s">
        <v>248</v>
      </c>
      <c r="DD164" s="63" t="s">
        <v>446</v>
      </c>
      <c r="DE164" s="63"/>
      <c r="DF164" s="62">
        <v>0</v>
      </c>
      <c r="DG164" s="66">
        <v>0</v>
      </c>
      <c r="DH164" s="66">
        <v>0</v>
      </c>
      <c r="DI164" s="63" t="s">
        <v>289</v>
      </c>
      <c r="DJ164" s="62">
        <v>0</v>
      </c>
      <c r="DK164" s="62">
        <v>0</v>
      </c>
      <c r="DL164" s="63" t="s">
        <v>332</v>
      </c>
      <c r="DM164" s="63" t="s">
        <v>305</v>
      </c>
      <c r="DN164" s="62">
        <v>0</v>
      </c>
      <c r="DO164" s="62"/>
      <c r="DP164" s="68">
        <v>0</v>
      </c>
    </row>
    <row r="165" spans="1:120" ht="33.950000000000003" customHeight="1">
      <c r="A165" s="339"/>
      <c r="B165" s="341"/>
      <c r="C165" s="35" t="s">
        <v>260</v>
      </c>
      <c r="D165" s="120" t="s">
        <v>217</v>
      </c>
      <c r="E165" s="35" t="s">
        <v>276</v>
      </c>
      <c r="F165" s="144">
        <v>112</v>
      </c>
      <c r="G165" s="145">
        <v>38628</v>
      </c>
      <c r="H165" s="167">
        <v>38688</v>
      </c>
      <c r="I165" s="35" t="s">
        <v>1020</v>
      </c>
      <c r="J165" s="55" t="s">
        <v>292</v>
      </c>
      <c r="K165" s="125" t="s">
        <v>242</v>
      </c>
      <c r="L165" s="125" t="s">
        <v>242</v>
      </c>
      <c r="M165" s="183" t="s">
        <v>1021</v>
      </c>
      <c r="N165" s="126">
        <v>9170</v>
      </c>
      <c r="O165" s="126">
        <v>9069</v>
      </c>
      <c r="P165" s="126">
        <v>18239</v>
      </c>
      <c r="Q165" s="126">
        <v>10297</v>
      </c>
      <c r="R165" s="146">
        <v>7984</v>
      </c>
      <c r="S165" s="126" t="s">
        <v>1625</v>
      </c>
      <c r="T165" s="126">
        <v>18281</v>
      </c>
      <c r="U165" s="55">
        <v>1</v>
      </c>
      <c r="V165" s="126">
        <v>1881</v>
      </c>
      <c r="W165" s="126">
        <v>1326</v>
      </c>
      <c r="X165" s="126">
        <v>1238</v>
      </c>
      <c r="Y165" s="128">
        <v>280</v>
      </c>
      <c r="Z165" s="129">
        <v>187.04000000000002</v>
      </c>
      <c r="AA165" s="137">
        <v>0.66800000000000004</v>
      </c>
      <c r="AB165" s="129">
        <v>76.160000000000011</v>
      </c>
      <c r="AC165" s="137">
        <v>0.27200000000000002</v>
      </c>
      <c r="AD165" s="129">
        <v>16.799999999999969</v>
      </c>
      <c r="AE165" s="128">
        <v>0.44</v>
      </c>
      <c r="AF165" s="134" t="s">
        <v>1657</v>
      </c>
      <c r="AG165" s="134" t="s">
        <v>1807</v>
      </c>
      <c r="AH165" s="55" t="s">
        <v>224</v>
      </c>
      <c r="AI165" s="55">
        <v>280</v>
      </c>
      <c r="AJ165" s="128">
        <v>274</v>
      </c>
      <c r="AK165" s="55">
        <v>1238</v>
      </c>
      <c r="AL165" s="129" t="s">
        <v>1626</v>
      </c>
      <c r="AM165" s="126">
        <v>1248</v>
      </c>
      <c r="AN165" s="126">
        <v>10297</v>
      </c>
      <c r="AO165" s="50">
        <v>100</v>
      </c>
      <c r="AP165" s="55">
        <v>3</v>
      </c>
      <c r="AQ165" s="55" t="s">
        <v>225</v>
      </c>
      <c r="AR165" s="55" t="s">
        <v>1627</v>
      </c>
      <c r="AS165" s="126">
        <v>2465</v>
      </c>
      <c r="AT165" s="55" t="s">
        <v>226</v>
      </c>
      <c r="AU165" s="55" t="s">
        <v>226</v>
      </c>
      <c r="AV165" s="55" t="s">
        <v>226</v>
      </c>
      <c r="AW165" s="55" t="s">
        <v>1628</v>
      </c>
      <c r="AX165" s="55">
        <v>1</v>
      </c>
      <c r="AY165" s="55" t="s">
        <v>1629</v>
      </c>
      <c r="AZ165" s="50" t="s">
        <v>227</v>
      </c>
      <c r="BA165" s="50">
        <v>40</v>
      </c>
      <c r="BB165" s="134" t="s">
        <v>228</v>
      </c>
      <c r="BC165" s="134" t="s">
        <v>1622</v>
      </c>
      <c r="BD165" s="134" t="s">
        <v>226</v>
      </c>
      <c r="BE165" s="134" t="s">
        <v>1623</v>
      </c>
      <c r="BF165" s="134">
        <v>2.8</v>
      </c>
      <c r="BG165" s="134" t="s">
        <v>215</v>
      </c>
      <c r="BH165" s="134" t="s">
        <v>217</v>
      </c>
      <c r="BI165" s="134">
        <v>1016647.85</v>
      </c>
      <c r="BJ165" s="134">
        <v>1266493.17</v>
      </c>
      <c r="BK165" s="55" t="s">
        <v>227</v>
      </c>
      <c r="BL165" s="134" t="s">
        <v>10</v>
      </c>
      <c r="BM165" s="134" t="s">
        <v>234</v>
      </c>
      <c r="BN165" s="134" t="s">
        <v>235</v>
      </c>
      <c r="BO165" s="134" t="s">
        <v>217</v>
      </c>
      <c r="BP165" s="134" t="s">
        <v>1022</v>
      </c>
      <c r="BQ165" s="55" t="s">
        <v>226</v>
      </c>
      <c r="BR165" s="134" t="s">
        <v>237</v>
      </c>
      <c r="BS165" s="134" t="s">
        <v>1023</v>
      </c>
      <c r="BT165" s="149">
        <v>39618</v>
      </c>
      <c r="BU165" s="149">
        <v>39618</v>
      </c>
      <c r="BV165" s="148">
        <v>2008</v>
      </c>
      <c r="BW165" s="51">
        <v>5</v>
      </c>
      <c r="BX165" s="51">
        <v>0</v>
      </c>
      <c r="BY165" s="50">
        <v>2008</v>
      </c>
      <c r="BZ165" s="50">
        <v>2013</v>
      </c>
      <c r="CA165" s="50">
        <v>0</v>
      </c>
      <c r="CB165" s="50">
        <v>0</v>
      </c>
      <c r="CC165" s="50">
        <v>0</v>
      </c>
      <c r="CD165" s="50" t="s">
        <v>1630</v>
      </c>
      <c r="CE165" s="50" t="s">
        <v>1631</v>
      </c>
      <c r="CF165" s="134" t="s">
        <v>1531</v>
      </c>
      <c r="CG165" s="55">
        <v>43600</v>
      </c>
      <c r="CH165" s="55">
        <v>1000</v>
      </c>
      <c r="CI165" s="55">
        <v>42600</v>
      </c>
      <c r="CJ165" s="55" t="s">
        <v>292</v>
      </c>
      <c r="CK165" s="55" t="s">
        <v>242</v>
      </c>
      <c r="CL165" s="55" t="s">
        <v>226</v>
      </c>
      <c r="CM165" s="55" t="s">
        <v>217</v>
      </c>
      <c r="CN165" s="55" t="s">
        <v>1632</v>
      </c>
      <c r="CO165" s="55" t="s">
        <v>1633</v>
      </c>
      <c r="CP165" s="55" t="s">
        <v>237</v>
      </c>
      <c r="CQ165" s="55" t="s">
        <v>1634</v>
      </c>
      <c r="CR165" s="55" t="s">
        <v>217</v>
      </c>
      <c r="CS165" s="55" t="s">
        <v>244</v>
      </c>
      <c r="CT165" s="55" t="s">
        <v>607</v>
      </c>
      <c r="CU165" s="55" t="s">
        <v>1511</v>
      </c>
      <c r="CV165" s="146">
        <v>600</v>
      </c>
      <c r="CW165" s="146">
        <v>150</v>
      </c>
      <c r="CX165" s="126" t="s">
        <v>1635</v>
      </c>
      <c r="CY165" s="55">
        <v>0</v>
      </c>
      <c r="CZ165" s="134" t="s">
        <v>225</v>
      </c>
      <c r="DA165" s="134" t="s">
        <v>225</v>
      </c>
      <c r="DB165" s="134" t="s">
        <v>1636</v>
      </c>
      <c r="DC165" s="134" t="s">
        <v>248</v>
      </c>
      <c r="DD165" s="55" t="s">
        <v>1823</v>
      </c>
      <c r="DE165" s="55" t="s">
        <v>292</v>
      </c>
      <c r="DF165" s="126">
        <f>+DG165+DJ165</f>
        <v>6</v>
      </c>
      <c r="DG165" s="50">
        <v>0</v>
      </c>
      <c r="DH165" s="50">
        <v>0</v>
      </c>
      <c r="DI165" s="55" t="s">
        <v>1637</v>
      </c>
      <c r="DJ165" s="126">
        <v>6</v>
      </c>
      <c r="DK165" s="137">
        <v>7.8781512605042001E-2</v>
      </c>
      <c r="DL165" s="55" t="s">
        <v>1638</v>
      </c>
      <c r="DM165" s="55" t="s">
        <v>305</v>
      </c>
      <c r="DN165" s="126">
        <v>1</v>
      </c>
      <c r="DO165" s="126">
        <v>2</v>
      </c>
      <c r="DP165" s="130">
        <v>50</v>
      </c>
    </row>
    <row r="168" spans="1:120">
      <c r="AV168" s="206">
        <v>38483.4</v>
      </c>
    </row>
    <row r="169" spans="1:120">
      <c r="AV169" s="206">
        <v>3792.04</v>
      </c>
    </row>
    <row r="170" spans="1:120">
      <c r="AV170" s="206">
        <v>3655.6</v>
      </c>
      <c r="AW170" s="206">
        <f>+AV168+AV169+AV170</f>
        <v>45931.040000000001</v>
      </c>
    </row>
    <row r="171" spans="1:120">
      <c r="AV171" s="206">
        <v>1585</v>
      </c>
    </row>
    <row r="172" spans="1:120">
      <c r="AV172" s="206">
        <v>3073</v>
      </c>
    </row>
    <row r="173" spans="1:120">
      <c r="AV173" s="206">
        <v>35.74</v>
      </c>
    </row>
    <row r="174" spans="1:120">
      <c r="AV174" s="206">
        <v>179262</v>
      </c>
    </row>
    <row r="175" spans="1:120">
      <c r="AV175" s="206">
        <f>SUM(AV168:AV174)</f>
        <v>229886.78</v>
      </c>
    </row>
  </sheetData>
  <mergeCells count="161">
    <mergeCell ref="DB1:DP1"/>
    <mergeCell ref="A1:B1"/>
    <mergeCell ref="D1:M1"/>
    <mergeCell ref="N1:P1"/>
    <mergeCell ref="Q1:T1"/>
    <mergeCell ref="U1:X1"/>
    <mergeCell ref="B31:B32"/>
    <mergeCell ref="Y1:AJ1"/>
    <mergeCell ref="AK1:BA1"/>
    <mergeCell ref="BB1:BO1"/>
    <mergeCell ref="BP1:CE1"/>
    <mergeCell ref="A3:A4"/>
    <mergeCell ref="B3:B4"/>
    <mergeCell ref="B5:B6"/>
    <mergeCell ref="A23:A24"/>
    <mergeCell ref="A19:A20"/>
    <mergeCell ref="B23:B24"/>
    <mergeCell ref="B25:B26"/>
    <mergeCell ref="A25:A26"/>
    <mergeCell ref="A27:A28"/>
    <mergeCell ref="A15:A16"/>
    <mergeCell ref="A17:A18"/>
    <mergeCell ref="A29:A30"/>
    <mergeCell ref="A21:A22"/>
    <mergeCell ref="A142:A143"/>
    <mergeCell ref="B142:B143"/>
    <mergeCell ref="CF1:DA1"/>
    <mergeCell ref="A39:A40"/>
    <mergeCell ref="B39:B40"/>
    <mergeCell ref="A33:A34"/>
    <mergeCell ref="B33:B34"/>
    <mergeCell ref="A35:A36"/>
    <mergeCell ref="B35:B36"/>
    <mergeCell ref="A37:A38"/>
    <mergeCell ref="A49:A50"/>
    <mergeCell ref="B49:B50"/>
    <mergeCell ref="A51:A52"/>
    <mergeCell ref="B51:B52"/>
    <mergeCell ref="A53:A54"/>
    <mergeCell ref="B53:B54"/>
    <mergeCell ref="A5:A6"/>
    <mergeCell ref="A7:A8"/>
    <mergeCell ref="B7:B8"/>
    <mergeCell ref="B9:B10"/>
    <mergeCell ref="A9:A10"/>
    <mergeCell ref="B29:B30"/>
    <mergeCell ref="A11:A12"/>
    <mergeCell ref="A13:A14"/>
    <mergeCell ref="B11:B12"/>
    <mergeCell ref="B13:B14"/>
    <mergeCell ref="B15:B16"/>
    <mergeCell ref="B17:B18"/>
    <mergeCell ref="B19:B20"/>
    <mergeCell ref="B21:B22"/>
    <mergeCell ref="B45:B46"/>
    <mergeCell ref="A41:A42"/>
    <mergeCell ref="A31:A32"/>
    <mergeCell ref="B37:B38"/>
    <mergeCell ref="B41:B42"/>
    <mergeCell ref="A43:A44"/>
    <mergeCell ref="B43:B44"/>
    <mergeCell ref="A47:A48"/>
    <mergeCell ref="B47:B48"/>
    <mergeCell ref="B27:B28"/>
    <mergeCell ref="A88:A89"/>
    <mergeCell ref="A90:A91"/>
    <mergeCell ref="A57:A59"/>
    <mergeCell ref="B57:B59"/>
    <mergeCell ref="A60:A61"/>
    <mergeCell ref="B60:B61"/>
    <mergeCell ref="A62:A63"/>
    <mergeCell ref="A55:A56"/>
    <mergeCell ref="B55:B56"/>
    <mergeCell ref="A45:A46"/>
    <mergeCell ref="B98:B99"/>
    <mergeCell ref="B62:B63"/>
    <mergeCell ref="A65:A67"/>
    <mergeCell ref="B65:B67"/>
    <mergeCell ref="A76:A77"/>
    <mergeCell ref="A78:A79"/>
    <mergeCell ref="A80:A81"/>
    <mergeCell ref="A70:A71"/>
    <mergeCell ref="B70:B71"/>
    <mergeCell ref="A72:A73"/>
    <mergeCell ref="B72:B73"/>
    <mergeCell ref="A68:A69"/>
    <mergeCell ref="B68:B69"/>
    <mergeCell ref="A104:A105"/>
    <mergeCell ref="B104:B105"/>
    <mergeCell ref="A106:A107"/>
    <mergeCell ref="B106:B107"/>
    <mergeCell ref="A108:A109"/>
    <mergeCell ref="B108:B109"/>
    <mergeCell ref="A74:A75"/>
    <mergeCell ref="A112:A113"/>
    <mergeCell ref="B112:B113"/>
    <mergeCell ref="A110:A111"/>
    <mergeCell ref="B110:B111"/>
    <mergeCell ref="A94:A95"/>
    <mergeCell ref="B94:B95"/>
    <mergeCell ref="A96:A97"/>
    <mergeCell ref="B96:B97"/>
    <mergeCell ref="A98:A99"/>
    <mergeCell ref="A82:A83"/>
    <mergeCell ref="A84:A85"/>
    <mergeCell ref="A86:A87"/>
    <mergeCell ref="A100:A101"/>
    <mergeCell ref="B100:B101"/>
    <mergeCell ref="A102:A103"/>
    <mergeCell ref="B102:B103"/>
    <mergeCell ref="A92:A93"/>
    <mergeCell ref="A140:A141"/>
    <mergeCell ref="B140:B141"/>
    <mergeCell ref="A126:A127"/>
    <mergeCell ref="B126:B127"/>
    <mergeCell ref="A128:A129"/>
    <mergeCell ref="B128:B129"/>
    <mergeCell ref="A130:A131"/>
    <mergeCell ref="B130:B131"/>
    <mergeCell ref="A132:A133"/>
    <mergeCell ref="B132:B133"/>
    <mergeCell ref="A114:A115"/>
    <mergeCell ref="B114:B115"/>
    <mergeCell ref="A122:A123"/>
    <mergeCell ref="B122:B123"/>
    <mergeCell ref="A124:A125"/>
    <mergeCell ref="B124:B125"/>
    <mergeCell ref="A136:A137"/>
    <mergeCell ref="B136:B137"/>
    <mergeCell ref="A138:A139"/>
    <mergeCell ref="B138:B139"/>
    <mergeCell ref="A134:A135"/>
    <mergeCell ref="B134:B135"/>
    <mergeCell ref="A116:A117"/>
    <mergeCell ref="B116:B117"/>
    <mergeCell ref="A118:A119"/>
    <mergeCell ref="B118:B119"/>
    <mergeCell ref="A120:A121"/>
    <mergeCell ref="B120:B121"/>
    <mergeCell ref="A144:A145"/>
    <mergeCell ref="B144:B145"/>
    <mergeCell ref="A146:A147"/>
    <mergeCell ref="B146:B147"/>
    <mergeCell ref="A148:A149"/>
    <mergeCell ref="B148:B149"/>
    <mergeCell ref="A150:A151"/>
    <mergeCell ref="B150:B151"/>
    <mergeCell ref="A152:A153"/>
    <mergeCell ref="B152:B153"/>
    <mergeCell ref="A164:A165"/>
    <mergeCell ref="B164:B165"/>
    <mergeCell ref="A154:A155"/>
    <mergeCell ref="B154:B155"/>
    <mergeCell ref="A156:A157"/>
    <mergeCell ref="B156:B157"/>
    <mergeCell ref="A158:A159"/>
    <mergeCell ref="B158:B159"/>
    <mergeCell ref="A160:A161"/>
    <mergeCell ref="B160:B161"/>
    <mergeCell ref="A162:A163"/>
    <mergeCell ref="B162:B163"/>
  </mergeCells>
  <conditionalFormatting sqref="BZ5:BZ7 BZ2:BZ3 BZ9:BZ13 BZ15:BZ21 BZ23:BZ42 BZ44:BZ164">
    <cfRule type="cellIs" dxfId="1" priority="1364" operator="between">
      <formula>2012</formula>
      <formula>2013</formula>
    </cfRule>
  </conditionalFormatting>
  <conditionalFormatting sqref="BZ5:BZ7 BZ3 BZ9:BZ13 BZ15:BZ21 BZ23:BZ42 BZ44:BZ164">
    <cfRule type="cellIs" dxfId="0" priority="1362" operator="between">
      <formula>0</formula>
      <formula>2012</formula>
    </cfRule>
  </conditionalFormatting>
  <dataValidations count="85">
    <dataValidation type="list" allowBlank="1" showInputMessage="1" showErrorMessage="1" sqref="BD55:BD73">
      <formula1>$EQ$28:$EQ$30</formula1>
    </dataValidation>
    <dataValidation type="list" allowBlank="1" showInputMessage="1" showErrorMessage="1" sqref="BQ55:BR73">
      <formula1>$EF$26:$EF$32</formula1>
    </dataValidation>
    <dataValidation type="list" allowBlank="1" showInputMessage="1" showErrorMessage="1" sqref="E75 E55:E73">
      <formula1>$EC$28:$EC$45</formula1>
    </dataValidation>
    <dataValidation type="list" allowBlank="1" showInputMessage="1" showErrorMessage="1" sqref="S55 S57:S60 S70 S62:S65 S68 S72">
      <formula1>$EL$28:$EL$43</formula1>
    </dataValidation>
    <dataValidation type="list" allowBlank="1" showInputMessage="1" showErrorMessage="1" sqref="BB55:BB73">
      <formula1>$DR$28:$DR$43</formula1>
    </dataValidation>
    <dataValidation type="list" allowBlank="1" showInputMessage="1" showErrorMessage="1" sqref="BM55:BM73">
      <formula1>$EA$28:$EA$48</formula1>
    </dataValidation>
    <dataValidation type="list" allowBlank="1" showInputMessage="1" showErrorMessage="1" sqref="AH70 AH55:AH68 AH72">
      <formula1>$DZ$28:$DZ$45</formula1>
    </dataValidation>
    <dataValidation type="list" allowBlank="1" showInputMessage="1" showErrorMessage="1" sqref="CP55 CP60 CP68:CP73 CP62:CP66 CP57">
      <formula1>$EE$28:$EE$42</formula1>
    </dataValidation>
    <dataValidation type="list" allowBlank="1" showInputMessage="1" showErrorMessage="1" sqref="CM57:CM58 CL56:CL59 CL55:CM55 CL60:CM60 CL68:CM73 CL62:CL67 CM62:CM66">
      <formula1>$ED$28:$ED$45</formula1>
    </dataValidation>
    <dataValidation type="list" allowBlank="1" showInputMessage="1" showErrorMessage="1" sqref="CO57:CO58 CO60 CS68:CS73 CO65:CO73 CO62 CS55:CS66 CO55">
      <formula1>$EH$28:$EH$48</formula1>
    </dataValidation>
    <dataValidation type="list" allowBlank="1" showInputMessage="1" showErrorMessage="1" sqref="CZ55 CJ65:CK65 CJ60:CK60 CZ60 CZ57 CK62:CK63 CJ55:CK57 CZ62">
      <formula1>$EF$28:$EF$42</formula1>
    </dataValidation>
    <dataValidation type="list" allowBlank="1" showInputMessage="1" showErrorMessage="1" sqref="CQ55:CQ73">
      <formula1>$EI$28:$EI$48</formula1>
    </dataValidation>
    <dataValidation type="list" allowBlank="1" showInputMessage="1" showErrorMessage="1" sqref="CT55:CT60 CT62:CT73">
      <formula1>$EK$28:$EK$48</formula1>
    </dataValidation>
    <dataValidation type="list" allowBlank="1" showInputMessage="1" showErrorMessage="1" sqref="CU55 CU57:CU73">
      <formula1>$DU$28:$DU$45</formula1>
    </dataValidation>
    <dataValidation type="list" allowBlank="1" showInputMessage="1" showErrorMessage="1" sqref="CX60 CX57 CX62 CX68:CX73 CX65 CX55">
      <formula1>$EE$28:$EE$40</formula1>
    </dataValidation>
    <dataValidation type="list" allowBlank="1" showInputMessage="1" showErrorMessage="1" sqref="CF55:CF60 CF62:CF73">
      <formula1>$DV$28:$DV$59</formula1>
    </dataValidation>
    <dataValidation type="list" allowBlank="1" showInputMessage="1" showErrorMessage="1" sqref="BN55:BN73">
      <formula1>$EB$28:$EB$60</formula1>
    </dataValidation>
    <dataValidation type="list" allowBlank="1" showInputMessage="1" showErrorMessage="1" sqref="AF57:AF60 AF55 AF70 AF62:AF68 AF72">
      <formula1>$DW$28:$DW$66</formula1>
    </dataValidation>
    <dataValidation type="list" allowBlank="1" showInputMessage="1" showErrorMessage="1" sqref="CN62:CN63 CN65:CN66 CN68:CN73 CN55:CN58 CN60">
      <formula1>$EG$28:$EG$66</formula1>
    </dataValidation>
    <dataValidation type="list" allowBlank="1" showInputMessage="1" showErrorMessage="1" sqref="DI62:DI64 DI68:DI73 DI57:DI60 DI55">
      <formula1>$DS$28:$DS$65</formula1>
    </dataValidation>
    <dataValidation type="list" allowBlank="1" showInputMessage="1" showErrorMessage="1" sqref="DC55">
      <formula1>$DX$28:$DX$63</formula1>
    </dataValidation>
    <dataValidation type="list" allowBlank="1" showInputMessage="1" showErrorMessage="1" sqref="CX136:CX137 CX134 CX122:CX123 CX120 CX110:CX113 CX45 CX41:CX43">
      <formula1>$EE$8:$EE$20</formula1>
    </dataValidation>
    <dataValidation type="list" allowBlank="1" showInputMessage="1" showErrorMessage="1" sqref="BD136:BD137 BD134 BD120:BD123 BD110:BD112 BD45:BD47 BD41:BD43">
      <formula1>$EQ$8:$EQ$10</formula1>
    </dataValidation>
    <dataValidation type="list" allowBlank="1" showInputMessage="1" showErrorMessage="1" sqref="BQ136:BR137 BQ134:BR134 BQ120:BR123 BQ110:BR112 BQ47:BR47 BQ45:BR45 BQ41:BR43">
      <formula1>$EF$6:$EF$12</formula1>
    </dataValidation>
    <dataValidation type="list" allowBlank="1" showInputMessage="1" showErrorMessage="1" sqref="CT136:CT137 CT134 CT122:CT123 CT120 CT112:CT113 CT110 CT41:CT43">
      <formula1>$EK$8:$EK$28</formula1>
    </dataValidation>
    <dataValidation type="list" allowBlank="1" showInputMessage="1" showErrorMessage="1" sqref="CQ134:CQ137 CQ120:CQ123 CQ112:CQ113 CQ110 CQ47 CQ45 CQ41:CQ43">
      <formula1>$EI$8:$EI$28</formula1>
    </dataValidation>
    <dataValidation type="list" allowBlank="1" showInputMessage="1" showErrorMessage="1" sqref="CR136:CR137 CZ136:CZ137 CJ136:CK137 CR134 CZ134 CJ134:CK134 CR122:CR123">
      <formula1>$EF$8:$EF$22</formula1>
    </dataValidation>
    <dataValidation type="list" allowBlank="1" showInputMessage="1" showErrorMessage="1" sqref="CO136:CO137 CS136:CS137 CO134 CS134 CO122:CO123 CS122:CS123 CO120">
      <formula1>$EH$8:$EH$28</formula1>
    </dataValidation>
    <dataValidation type="list" allowBlank="1" showInputMessage="1" showErrorMessage="1" sqref="CN136:CN137 CN134 CN122:CN123 CN120 CN112:CN113 CN110 CN37:CN39">
      <formula1>$EG$8:$EG$46</formula1>
    </dataValidation>
    <dataValidation type="list" allowBlank="1" showInputMessage="1" showErrorMessage="1" sqref="CL136:CM137 CL134:CM134 CL120:CM123 CL112:CM113 CL110:CM110 CL45:CM45 CL41:CM43">
      <formula1>$ED$8:$ED$25</formula1>
    </dataValidation>
    <dataValidation type="list" allowBlank="1" showInputMessage="1" showErrorMessage="1" sqref="CP136:CP137 CP134 CP122:CP123 CP120 CP112:CP113 CP110 CP41:CP43">
      <formula1>$EE$8:$EE$22</formula1>
    </dataValidation>
    <dataValidation type="list" allowBlank="1" showInputMessage="1" showErrorMessage="1" sqref="AH136 AH134 AH120:AH122 AH112 AH110 AH43 AH41">
      <formula1>$DZ$8:$DZ$25</formula1>
    </dataValidation>
    <dataValidation type="list" allowBlank="1" showInputMessage="1" showErrorMessage="1" sqref="BN136:BN137 BN134 BN120:BN123 BN110:BN112 BN41:BN43 BN39 BN37">
      <formula1>$EB$8:$EB$40</formula1>
    </dataValidation>
    <dataValidation type="list" allowBlank="1" showInputMessage="1" showErrorMessage="1" sqref="BM136:BM137 BM134 BM120:BM123 BM110:BM112 BM47 BM45 BM41:BM43">
      <formula1>$EA$8:$EA$28</formula1>
    </dataValidation>
    <dataValidation type="list" allowBlank="1" showInputMessage="1" showErrorMessage="1" sqref="S136:S137 S134 S122 S120 S112 S110 S41">
      <formula1>$EL$8:$EL$23</formula1>
    </dataValidation>
    <dataValidation type="list" allowBlank="1" showInputMessage="1" showErrorMessage="1" sqref="E136 E134 E122 E120 E110:E112 E37 E35">
      <formula1>$EC$8:$EC$25</formula1>
    </dataValidation>
    <dataValidation type="list" allowBlank="1" showInputMessage="1" showErrorMessage="1" sqref="E5:E10 E3 E27:E32">
      <formula1>$EC$8:$EC$29</formula1>
    </dataValidation>
    <dataValidation type="list" allowBlank="1" showInputMessage="1" showErrorMessage="1" sqref="S3 S5 S7 S9 S29 S31 S27">
      <formula1>$EL$8:$EL$25</formula1>
    </dataValidation>
    <dataValidation type="list" allowBlank="1" showInputMessage="1" showErrorMessage="1" sqref="BB3 BB5 BB7:BB10 BB31 BB27:BB29">
      <formula1>$DR$8:$DR$25</formula1>
    </dataValidation>
    <dataValidation type="list" allowBlank="1" showInputMessage="1" showErrorMessage="1" sqref="BM5 BM3 BM7:BM10 BM31 BM27:BM29">
      <formula1>$EA$8:$EA$32</formula1>
    </dataValidation>
    <dataValidation type="list" allowBlank="1" showInputMessage="1" showErrorMessage="1" sqref="AH3 AH5 AH7 AH9 AH31 AH27:AH29">
      <formula1>$DZ$8:$DZ$29</formula1>
    </dataValidation>
    <dataValidation type="list" allowBlank="1" showInputMessage="1" showErrorMessage="1" sqref="CP36 CP3:CP5 CP7:CP10 CP31 CP27:CP29">
      <formula1>$EE$8:$EE$23</formula1>
    </dataValidation>
    <dataValidation type="list" allowBlank="1" showInputMessage="1" showErrorMessage="1" sqref="CL36:CM36 CL3:CM5 CL7:CM10 CL31:CM31 CL27:CM29">
      <formula1>$ED$8:$ED$29</formula1>
    </dataValidation>
    <dataValidation type="list" allowBlank="1" showInputMessage="1" showErrorMessage="1" sqref="CO36 CS36 CS7:CS10 CO3:CO5 CS3:CS5 CO7:CO10 CO31 CS31 CS27:CS29">
      <formula1>$EH$8:$EH$32</formula1>
    </dataValidation>
    <dataValidation type="list" allowBlank="1" showInputMessage="1" showErrorMessage="1" sqref="CR36 CZ36 CJ36:CK36 CZ7:CZ10 CJ7:CK10 CR3:CR5 CZ3:CZ5 CJ3:CK5 CR7:CR10 CR31">
      <formula1>$EF$8:$EF$23</formula1>
    </dataValidation>
    <dataValidation type="list" allowBlank="1" showInputMessage="1" showErrorMessage="1" sqref="CU36 CU3:CU5 CU7:CU10 CU31 CU27:CU29">
      <formula1>$DU$8:$DU$29</formula1>
    </dataValidation>
    <dataValidation type="list" allowBlank="1" showInputMessage="1" showErrorMessage="1" sqref="E25:E26">
      <formula1>$DO$6:$DO$16</formula1>
    </dataValidation>
    <dataValidation type="list" allowBlank="1" showInputMessage="1" showErrorMessage="1" sqref="E23">
      <formula1>$EE$8:$EE$29</formula1>
    </dataValidation>
    <dataValidation type="list" allowBlank="1" showInputMessage="1" showErrorMessage="1" sqref="S25 S23">
      <formula1>$EN$8:$EN$25</formula1>
    </dataValidation>
    <dataValidation type="list" allowBlank="1" showInputMessage="1" showErrorMessage="1" sqref="CF23:CF26">
      <formula1>#REF!</formula1>
    </dataValidation>
    <dataValidation type="list" allowBlank="1" showInputMessage="1" showErrorMessage="1" sqref="BB25:BB26 BB23">
      <formula1>$DT$8:$DT$25</formula1>
    </dataValidation>
    <dataValidation type="list" allowBlank="1" showInputMessage="1" showErrorMessage="1" sqref="BM23:BM26">
      <formula1>$EC$8:$EC$32</formula1>
    </dataValidation>
    <dataValidation type="list" allowBlank="1" showInputMessage="1" showErrorMessage="1" sqref="BN23:BN26">
      <formula1>$ED$8:$ED$32</formula1>
    </dataValidation>
    <dataValidation type="list" allowBlank="1" showInputMessage="1" showErrorMessage="1" sqref="AH25 AH23">
      <formula1>$EB$8:$EB$29</formula1>
    </dataValidation>
    <dataValidation type="list" allowBlank="1" showInputMessage="1" showErrorMessage="1" sqref="DC7:DC8 AF25 AF23">
      <formula1>$DX$8:$DX$32</formula1>
    </dataValidation>
    <dataValidation type="list" allowBlank="1" showInputMessage="1" showErrorMessage="1" sqref="BQ23:BR26">
      <formula1>$EH$6:$EH$12</formula1>
    </dataValidation>
    <dataValidation type="list" allowBlank="1" showInputMessage="1" showErrorMessage="1" sqref="BD23:BD26">
      <formula1>#REF!</formula1>
    </dataValidation>
    <dataValidation type="list" allowBlank="1" showInputMessage="1" showErrorMessage="1" sqref="CP23:CP26">
      <formula1>$EG$8:$EG$23</formula1>
    </dataValidation>
    <dataValidation type="list" allowBlank="1" showInputMessage="1" showErrorMessage="1" sqref="CL23:CM26">
      <formula1>$EF$8:$EF$29</formula1>
    </dataValidation>
    <dataValidation type="list" allowBlank="1" showInputMessage="1" showErrorMessage="1" sqref="CQ36 CQ3:CQ5 CQ7:CQ10 CQ31 CQ27:CQ29 CN23:CN26">
      <formula1>$EI$8:$EI$32</formula1>
    </dataValidation>
    <dataValidation type="list" allowBlank="1" showInputMessage="1" showErrorMessage="1" sqref="CO23:CO26 CS23:CS26">
      <formula1>$EJ$8:$EJ$32</formula1>
    </dataValidation>
    <dataValidation type="list" allowBlank="1" showInputMessage="1" showErrorMessage="1" sqref="CZ23:CZ26 CR23:CR26 CJ23:CK26">
      <formula1>$EH$8:$EH$23</formula1>
    </dataValidation>
    <dataValidation type="list" allowBlank="1" showInputMessage="1" showErrorMessage="1" sqref="CT36 CT3:CT5 CT7:CT10 CT31 CT27:CT29 CQ23:CQ26">
      <formula1>$EK$8:$EK$32</formula1>
    </dataValidation>
    <dataValidation type="list" allowBlank="1" showInputMessage="1" showErrorMessage="1" sqref="CT23:CT26">
      <formula1>$EM$8:$EM$32</formula1>
    </dataValidation>
    <dataValidation type="list" allowBlank="1" showInputMessage="1" showErrorMessage="1" sqref="CU23:CU26">
      <formula1>$DW$8:$DW$29</formula1>
    </dataValidation>
    <dataValidation type="list" allowBlank="1" showInputMessage="1" showErrorMessage="1" sqref="CX23:CX26">
      <formula1>$EG$8:$EG$20</formula1>
    </dataValidation>
    <dataValidation type="list" allowBlank="1" showInputMessage="1" showErrorMessage="1" sqref="DI25 DI23">
      <formula1>$DU$8:$DU$32</formula1>
    </dataValidation>
    <dataValidation type="list" allowBlank="1" showInputMessage="1" showErrorMessage="1" sqref="BN7:BN11 BN5 BN3 BN13:BN17 BN19:BN22">
      <formula1>$EB$8:$EB$32</formula1>
    </dataValidation>
    <dataValidation type="list" allowBlank="1" showInputMessage="1" showErrorMessage="1" sqref="CN36 CN3:CN5 CN7:CN11 CN13:CN17 CN19:CN22 CN31">
      <formula1>$EG$8:$EG$32</formula1>
    </dataValidation>
    <dataValidation type="list" allowBlank="1" showInputMessage="1" showErrorMessage="1" sqref="DI126:DI130 DI124 DI138 DI132:DI133 DI118 DI88:DI93 DI80:DI86">
      <formula1>$DR$4:$DR$12</formula1>
    </dataValidation>
    <dataValidation type="list" allowBlank="1" showInputMessage="1" showErrorMessage="1" sqref="CU138:CU139 CU130:CU133 CU124:CU128 CU118:CU119 CU76:CU93 CU74">
      <formula1>$DT$4:$DT$4</formula1>
    </dataValidation>
    <dataValidation type="list" allowBlank="1" showInputMessage="1" showErrorMessage="1" sqref="CQ138:CQ139 CQ124:CQ133 CQ118:CQ119 CQ74 CQ76:CQ93">
      <formula1>$EH$4:$EH$6</formula1>
    </dataValidation>
    <dataValidation type="list" allowBlank="1" showInputMessage="1" showErrorMessage="1" sqref="CO138 CS138 CO132:CO133 CS132:CS133 CO130 CS130 CO128">
      <formula1>$EG$4:$EG$6</formula1>
    </dataValidation>
    <dataValidation type="list" allowBlank="1" showInputMessage="1" showErrorMessage="1" sqref="CN138:CN139 CN130:CN133 CN128 CN124:CN126 CN118:CN119 CN88:CN93 CN84">
      <formula1>$EF$4:$EF$12</formula1>
    </dataValidation>
    <dataValidation type="list" allowBlank="1" showInputMessage="1" showErrorMessage="1" sqref="CL138:CM139 CL124:CM133 CL118:CM119 CL80:CL93 CN75 CM74:CM93 CL74:CL76">
      <formula1>$EC$4:$EC$4</formula1>
    </dataValidation>
    <dataValidation type="list" allowBlank="1" showInputMessage="1" showErrorMessage="1" sqref="AH138:AH139 AH124:AH133 AH118:AH119 AH90 AH92:AH93 AH74:AH88">
      <formula1>$DY$4:$DY$4</formula1>
    </dataValidation>
    <dataValidation type="list" allowBlank="1" showInputMessage="1" showErrorMessage="1" sqref="BN138:BN139 BN124:BN133 BN118:BN119 BN74:BN93">
      <formula1>$EA$4:$EA$10</formula1>
    </dataValidation>
    <dataValidation type="list" allowBlank="1" showInputMessage="1" showErrorMessage="1" sqref="BM138:BM139 BM124:BM133 BM118:BM119 BM74 BM76:BM93">
      <formula1>$DZ$4:$DZ$6</formula1>
    </dataValidation>
    <dataValidation type="list" allowBlank="1" showInputMessage="1" showErrorMessage="1" sqref="BB138:BB139 BB124:BB133 BB118:BB119 BB74:BB93">
      <formula1>$DQ$4:$DQ$4</formula1>
    </dataValidation>
    <dataValidation type="list" allowBlank="1" showInputMessage="1" showErrorMessage="1" sqref="CF138:CF139 CF124:CF133 CF118:CF119 CF74 CF76 CF88:CF93 CF80:CF86">
      <formula1>$DU$4:$DU$10</formula1>
    </dataValidation>
    <dataValidation type="list" allowBlank="1" showInputMessage="1" showErrorMessage="1" sqref="S132:S133 S128:S130 S138 S124:S126 S118 S74:S76 S78 S95 S82:S84 S80">
      <formula1>$EK$4:$EK$4</formula1>
    </dataValidation>
    <dataValidation type="list" allowBlank="1" showInputMessage="1" showErrorMessage="1" sqref="CX138:CX139 CP138:CP139 CX130:CX133 CX128 CP124:CP133 CX124:CX126 CP118:CP119">
      <formula1>$ED$4:$ED$4</formula1>
    </dataValidation>
    <dataValidation type="list" allowBlank="1" showInputMessage="1" showErrorMessage="1" sqref="CT138 CT132 CT130 CT128 CT124:CT126 CT118:CT119 CT88:CT93">
      <formula1>$EJ$4:$EJ$6</formula1>
    </dataValidation>
    <dataValidation type="list" allowBlank="1" showInputMessage="1" showErrorMessage="1" sqref="CR138 CJ138:CK139 CZ138:CZ139 CR132 CR130 CJ130:CK133 CZ128:CZ133">
      <formula1>$EE$4:$EE$4</formula1>
    </dataValidation>
    <dataValidation type="list" allowBlank="1" showInputMessage="1" showErrorMessage="1" sqref="E124:E133 E138:E139 E118:E119 E74 E76:E93">
      <formula1>$EB$4:$EB$4</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dimension ref="B2:AO285"/>
  <sheetViews>
    <sheetView zoomScale="80" zoomScaleNormal="80" workbookViewId="0">
      <selection activeCell="B77" sqref="B77"/>
    </sheetView>
  </sheetViews>
  <sheetFormatPr baseColWidth="10" defaultRowHeight="15"/>
  <cols>
    <col min="2" max="2" width="20.42578125" customWidth="1"/>
    <col min="3" max="3" width="15.5703125" customWidth="1"/>
    <col min="4" max="4" width="20.28515625" customWidth="1"/>
    <col min="5" max="5" width="11.42578125" customWidth="1"/>
    <col min="6" max="6" width="17.140625" customWidth="1"/>
    <col min="7" max="7" width="13.42578125" customWidth="1"/>
    <col min="9" max="9" width="23.5703125" customWidth="1"/>
    <col min="10" max="10" width="17" customWidth="1"/>
    <col min="13" max="13" width="13" customWidth="1"/>
    <col min="21" max="21" width="17.140625" customWidth="1"/>
    <col min="22" max="22" width="16.42578125" customWidth="1"/>
    <col min="23" max="23" width="28.7109375" customWidth="1"/>
    <col min="24" max="24" width="15.7109375" customWidth="1"/>
    <col min="34" max="34" width="17.85546875" customWidth="1"/>
    <col min="35" max="35" width="19.85546875" customWidth="1"/>
    <col min="38" max="38" width="17" customWidth="1"/>
  </cols>
  <sheetData>
    <row r="2" spans="2:41" ht="25.5">
      <c r="B2" s="139"/>
      <c r="C2" s="139"/>
      <c r="D2" s="139"/>
      <c r="AH2" s="141" t="s">
        <v>1165</v>
      </c>
      <c r="AI2" s="141" t="s">
        <v>1843</v>
      </c>
      <c r="AL2" s="141" t="s">
        <v>1165</v>
      </c>
      <c r="AM2" s="141" t="s">
        <v>1644</v>
      </c>
      <c r="AN2" s="141" t="s">
        <v>1841</v>
      </c>
      <c r="AO2" s="141" t="s">
        <v>1862</v>
      </c>
    </row>
    <row r="3" spans="2:41">
      <c r="B3" s="140" t="s">
        <v>1164</v>
      </c>
      <c r="C3" s="139"/>
      <c r="D3" s="139"/>
      <c r="AH3" s="142" t="s">
        <v>1852</v>
      </c>
      <c r="AI3" s="211">
        <f>+C7+C17</f>
        <v>142119</v>
      </c>
      <c r="AL3" s="142" t="s">
        <v>1856</v>
      </c>
      <c r="AM3" s="227">
        <f>+C13</f>
        <v>2807177</v>
      </c>
      <c r="AN3" s="227">
        <f>+C23</f>
        <v>101942</v>
      </c>
      <c r="AO3" s="227">
        <f>+AM3+AN3</f>
        <v>2909119</v>
      </c>
    </row>
    <row r="4" spans="2:41">
      <c r="B4" s="139"/>
      <c r="C4" s="139"/>
      <c r="D4" s="139"/>
      <c r="AH4" s="142" t="s">
        <v>1853</v>
      </c>
      <c r="AI4" s="211">
        <f t="shared" ref="AI4:AI8" si="0">+C8+C18</f>
        <v>153632</v>
      </c>
      <c r="AL4" s="142" t="s">
        <v>1857</v>
      </c>
      <c r="AM4" s="227">
        <f>+C6</f>
        <v>603909</v>
      </c>
      <c r="AN4" s="227">
        <f>+C24</f>
        <v>109046</v>
      </c>
      <c r="AO4" s="227">
        <f>+AM4+AN4</f>
        <v>712955</v>
      </c>
    </row>
    <row r="5" spans="2:41">
      <c r="B5" s="141" t="s">
        <v>1165</v>
      </c>
      <c r="C5" s="141" t="s">
        <v>1166</v>
      </c>
      <c r="D5" s="141" t="s">
        <v>1842</v>
      </c>
      <c r="AH5" s="142" t="s">
        <v>1854</v>
      </c>
      <c r="AI5" s="211">
        <f t="shared" si="0"/>
        <v>113750</v>
      </c>
    </row>
    <row r="6" spans="2:41">
      <c r="B6" s="142" t="s">
        <v>1858</v>
      </c>
      <c r="C6" s="211">
        <f>+SIGIRS!Q4+SIGIRS!Q6+SIGIRS!Q8+SIGIRS!Q10+SIGIRS!Q12+SIGIRS!Q14+SIGIRS!Q16+SIGIRS!Q18+SIGIRS!Q20+SIGIRS!Q22</f>
        <v>603909</v>
      </c>
      <c r="D6" s="169">
        <v>10</v>
      </c>
      <c r="AH6" s="142" t="s">
        <v>1844</v>
      </c>
      <c r="AI6" s="211">
        <f t="shared" si="0"/>
        <v>308173</v>
      </c>
    </row>
    <row r="7" spans="2:41">
      <c r="B7" s="142" t="s">
        <v>146</v>
      </c>
      <c r="C7" s="225">
        <f>+SIGIRS!Q34+SIGIRS!Q36+SIGIRS!Q38+SIGIRS!Q40+SIGIRS!Q42+SIGIRS!Q44+SIGIRS!Q46+SIGIRS!Q48+SIGIRS!Q50+SIGIRS!Q52+SIGIRS!Q54</f>
        <v>62614</v>
      </c>
      <c r="D7" s="169">
        <v>11</v>
      </c>
      <c r="AH7" s="142" t="s">
        <v>1855</v>
      </c>
      <c r="AI7" s="211">
        <f t="shared" si="0"/>
        <v>289048</v>
      </c>
    </row>
    <row r="8" spans="2:41">
      <c r="B8" s="142" t="s">
        <v>1859</v>
      </c>
      <c r="C8" s="225">
        <f>+SIGIRS!Q56+SIGIRS!Q59+SIGIRS!Q61+SIGIRS!Q64+SIGIRS!Q67+SIGIRS!Q69+SIGIRS!Q71+SIGIRS!Q73</f>
        <v>69195</v>
      </c>
      <c r="D8" s="169">
        <v>8</v>
      </c>
      <c r="AH8" s="142" t="s">
        <v>1845</v>
      </c>
      <c r="AI8" s="211">
        <f t="shared" si="0"/>
        <v>282779</v>
      </c>
    </row>
    <row r="9" spans="2:41">
      <c r="B9" s="142" t="s">
        <v>1737</v>
      </c>
      <c r="C9" s="211">
        <f>+SIGIRS!Q75+SIGIRS!Q77+SIGIRS!Q79+SIGIRS!Q81+SIGIRS!Q83+SIGIRS!Q85+SIGIRS!Q87+SIGIRS!Q89+SIGIRS!Q91+SIGIRS!Q93</f>
        <v>39092</v>
      </c>
      <c r="D9" s="169">
        <v>10</v>
      </c>
      <c r="AH9" s="142" t="s">
        <v>1856</v>
      </c>
      <c r="AI9" s="211">
        <f>+C13+C23</f>
        <v>2909119</v>
      </c>
    </row>
    <row r="10" spans="2:41">
      <c r="B10" s="142" t="s">
        <v>1167</v>
      </c>
      <c r="C10" s="211">
        <f>+SIGIRS!Q95+SIGIRS!Q97+SIGIRS!Q99+SIGIRS!Q101+SIGIRS!Q103+SIGIRS!Q105+SIGIRS!Q107</f>
        <v>175934</v>
      </c>
      <c r="D10" s="169">
        <v>7</v>
      </c>
      <c r="AH10" s="142" t="s">
        <v>1857</v>
      </c>
      <c r="AI10" s="211">
        <f>+C6+C24</f>
        <v>712955</v>
      </c>
    </row>
    <row r="11" spans="2:41">
      <c r="B11" s="142" t="s">
        <v>1860</v>
      </c>
      <c r="C11" s="211">
        <f>+SIGIRS!Q109+SIGIRS!Q111+SIGIRS!Q113+SIGIRS!Q115+SIGIRS!Q117+SIGIRS!Q119+SIGIRS!Q121+SIGIRS!Q123+SIGIRS!Q125+SIGIRS!Q127+SIGIRS!Q129+SIGIRS!Q131+SIGIRS!Q133+SIGIRS!Q135+SIGIRS!Q137+SIGIRS!Q139+SIGIRS!Q141</f>
        <v>118477</v>
      </c>
      <c r="D11" s="169">
        <v>17</v>
      </c>
    </row>
    <row r="12" spans="2:41">
      <c r="B12" s="142" t="s">
        <v>1168</v>
      </c>
      <c r="C12" s="211">
        <f>+SIGIRS!Q143+SIGIRS!Q145+SIGIRS!Q147+SIGIRS!Q149+SIGIRS!Q151+SIGIRS!Q153+SIGIRS!Q155+SIGIRS!Q157+SIGIRS!Q159+SIGIRS!Q161+SIGIRS!Q163+SIGIRS!Q165</f>
        <v>194278</v>
      </c>
      <c r="D12" s="169">
        <v>12</v>
      </c>
    </row>
    <row r="13" spans="2:41">
      <c r="B13" s="142" t="s">
        <v>1861</v>
      </c>
      <c r="C13" s="211">
        <f>+SIGIRS!Q24+SIGIRS!Q26+SIGIRS!Q28+SIGIRS!Q30+SIGIRS!Q32</f>
        <v>2807177</v>
      </c>
      <c r="D13" s="169">
        <v>5</v>
      </c>
    </row>
    <row r="15" spans="2:41">
      <c r="B15" s="305" t="s">
        <v>1841</v>
      </c>
    </row>
    <row r="16" spans="2:41">
      <c r="B16" s="141" t="s">
        <v>1165</v>
      </c>
      <c r="C16" s="141" t="s">
        <v>1166</v>
      </c>
      <c r="D16" s="141" t="s">
        <v>1842</v>
      </c>
    </row>
    <row r="17" spans="2:22">
      <c r="B17" s="142" t="s">
        <v>146</v>
      </c>
      <c r="C17" s="211">
        <f>+SIGIRS!R34+SIGIRS!R36+SIGIRS!R38+SIGIRS!R40+SIGIRS!R42+SIGIRS!R44+SIGIRS!R46+SIGIRS!R48+SIGIRS!R50+SIGIRS!R52+SIGIRS!R54</f>
        <v>79505</v>
      </c>
      <c r="D17" s="169">
        <v>10</v>
      </c>
    </row>
    <row r="18" spans="2:22">
      <c r="B18" s="142" t="s">
        <v>1859</v>
      </c>
      <c r="C18" s="211">
        <f>+SIGIRS!R56+SIGIRS!R59+SIGIRS!R61+SIGIRS!R64+SIGIRS!R67+SIGIRS!R69+SIGIRS!R71+SIGIRS!R73</f>
        <v>84437</v>
      </c>
      <c r="D18" s="169">
        <v>11</v>
      </c>
    </row>
    <row r="19" spans="2:22">
      <c r="B19" s="142" t="s">
        <v>1737</v>
      </c>
      <c r="C19" s="211">
        <f>+SIGIRS!R75+SIGIRS!R77+SIGIRS!R79+SIGIRS!R81+SIGIRS!R83+SIGIRS!R85+SIGIRS!R87+SIGIRS!R89+SIGIRS!R91+SIGIRS!R93</f>
        <v>74658</v>
      </c>
      <c r="D19" s="169">
        <v>8</v>
      </c>
    </row>
    <row r="20" spans="2:22">
      <c r="B20" s="142" t="s">
        <v>1167</v>
      </c>
      <c r="C20" s="211">
        <f>+SIGIRS!R95+SIGIRS!R97+SIGIRS!R99+SIGIRS!R101+SIGIRS!R103+SIGIRS!R105+SIGIRS!R107</f>
        <v>132239</v>
      </c>
      <c r="D20" s="169">
        <v>10</v>
      </c>
    </row>
    <row r="21" spans="2:22">
      <c r="B21" s="142" t="s">
        <v>1860</v>
      </c>
      <c r="C21" s="211">
        <f>+SIGIRS!R109+SIGIRS!R111+SIGIRS!R113+SIGIRS!R115+SIGIRS!R117+SIGIRS!R119+SIGIRS!R121+SIGIRS!R123+SIGIRS!R125+SIGIRS!R127+SIGIRS!R129+SIGIRS!R131+SIGIRS!R133+SIGIRS!R135+SIGIRS!R137+SIGIRS!R139+SIGIRS!R141</f>
        <v>170571</v>
      </c>
      <c r="D21" s="169">
        <v>7</v>
      </c>
    </row>
    <row r="22" spans="2:22">
      <c r="B22" s="142" t="s">
        <v>1168</v>
      </c>
      <c r="C22" s="211">
        <f>+SIGIRS!R143+SIGIRS!R145+SIGIRS!R147+SIGIRS!R149+SIGIRS!R151+SIGIRS!R153+SIGIRS!R155+SIGIRS!R157+SIGIRS!R159+SIGIRS!R161+SIGIRS!R163+SIGIRS!R165</f>
        <v>88501</v>
      </c>
      <c r="D22" s="169">
        <v>17</v>
      </c>
    </row>
    <row r="23" spans="2:22">
      <c r="B23" s="142" t="s">
        <v>1861</v>
      </c>
      <c r="C23" s="211">
        <f>+SIGIRS!R24+SIGIRS!R26+SIGIRS!R28+SIGIRS!R30+SIGIRS!R32</f>
        <v>101942</v>
      </c>
      <c r="D23" s="169">
        <v>12</v>
      </c>
    </row>
    <row r="24" spans="2:22">
      <c r="B24" s="142" t="s">
        <v>1858</v>
      </c>
      <c r="C24" s="211">
        <f>+SIGIRS!R4+SIGIRS!R6+SIGIRS!R8+SIGIRS!R10+SIGIRS!R12+SIGIRS!R14+SIGIRS!R16+SIGIRS!R18+SIGIRS!R20+SIGIRS!R22</f>
        <v>109046</v>
      </c>
      <c r="D24" s="169">
        <v>5</v>
      </c>
    </row>
    <row r="25" spans="2:22">
      <c r="T25" t="s">
        <v>1165</v>
      </c>
      <c r="U25" t="s">
        <v>1644</v>
      </c>
      <c r="V25" t="s">
        <v>1645</v>
      </c>
    </row>
    <row r="27" spans="2:22">
      <c r="T27" t="s">
        <v>145</v>
      </c>
      <c r="U27" s="215">
        <v>64634</v>
      </c>
      <c r="V27" s="215">
        <v>59009</v>
      </c>
    </row>
    <row r="28" spans="2:22">
      <c r="B28" s="140" t="s">
        <v>1169</v>
      </c>
      <c r="C28" s="139"/>
      <c r="D28" s="139"/>
      <c r="T28" t="s">
        <v>158</v>
      </c>
      <c r="U28" s="215">
        <v>69195</v>
      </c>
      <c r="V28" s="215">
        <v>68931.606060606064</v>
      </c>
    </row>
    <row r="29" spans="2:22">
      <c r="B29" s="139"/>
      <c r="C29" s="139"/>
      <c r="T29" t="s">
        <v>167</v>
      </c>
      <c r="U29" s="215">
        <v>39039</v>
      </c>
      <c r="V29" s="215">
        <v>35056.443659911667</v>
      </c>
    </row>
    <row r="30" spans="2:22">
      <c r="B30" s="141" t="s">
        <v>1165</v>
      </c>
      <c r="C30" s="141" t="s">
        <v>1166</v>
      </c>
      <c r="T30" t="s">
        <v>1167</v>
      </c>
      <c r="U30" s="215">
        <v>188086</v>
      </c>
      <c r="V30" s="215">
        <v>148352</v>
      </c>
    </row>
    <row r="31" spans="2:22">
      <c r="B31" s="169" t="s">
        <v>135</v>
      </c>
      <c r="C31" s="211">
        <f>+SIGIRS!AN4+SIGIRS!AN6+SIGIRS!AN8+SIGIRS!AN10+SIGIRS!AN12+SIGIRS!AN14+SIGIRS!AN16+SIGIRS!AN18+SIGIRS!AN20+SIGIRS!AN22</f>
        <v>577902</v>
      </c>
      <c r="T31" t="s">
        <v>186</v>
      </c>
      <c r="U31" s="215">
        <v>93827</v>
      </c>
      <c r="V31" s="215">
        <v>87259</v>
      </c>
    </row>
    <row r="32" spans="2:22">
      <c r="B32" s="169" t="s">
        <v>146</v>
      </c>
      <c r="C32" s="211">
        <f>+SIGIRS!AN34+SIGIRS!AN36+SIGIRS!AN38+SIGIRS!AN40+SIGIRS!AN42+SIGIRS!AN44+SIGIRS!AN46+SIGIRS!AN48+SIGIRS!AN50+SIGIRS!AN52+SIGIRS!AN54</f>
        <v>61488</v>
      </c>
      <c r="T32" t="s">
        <v>1168</v>
      </c>
      <c r="U32" s="215">
        <v>193205</v>
      </c>
      <c r="V32" s="215">
        <v>191034</v>
      </c>
    </row>
    <row r="33" spans="2:22">
      <c r="B33" s="169" t="s">
        <v>158</v>
      </c>
      <c r="C33" s="225">
        <f>+SIGIRS!AN56+SIGIRS!AN59+SIGIRS!AN61+SIGIRS!AN64+SIGIRS!AN67+SIGIRS!AN69+SIGIRS!AN71+SIGIRS!AN73</f>
        <v>68931.606060606064</v>
      </c>
    </row>
    <row r="34" spans="2:22">
      <c r="B34" s="169" t="s">
        <v>167</v>
      </c>
      <c r="C34" s="225">
        <f>+SIGIRS!AN75+SIGIRS!AN77+SIGIRS!AN79+SIGIRS!AN81+SIGIRS!AN83+SIGIRS!AN85+SIGIRS!AN87+SIGIRS!AN89+SIGIRS!AN91+SIGIRS!AN93</f>
        <v>35849.24615384615</v>
      </c>
      <c r="T34" t="s">
        <v>135</v>
      </c>
      <c r="U34" s="215">
        <v>29890</v>
      </c>
      <c r="V34" s="215">
        <v>26901</v>
      </c>
    </row>
    <row r="35" spans="2:22">
      <c r="B35" s="169" t="s">
        <v>1167</v>
      </c>
      <c r="C35" s="225">
        <f>+SIGIRS!AN95+SIGIRS!AN97+SIGIRS!AN99+SIGIRS!AN101+SIGIRS!AN103+SIGIRS!AN105+SIGIRS!AN107</f>
        <v>173452.5</v>
      </c>
    </row>
    <row r="36" spans="2:22">
      <c r="B36" s="169" t="s">
        <v>186</v>
      </c>
      <c r="C36" s="225">
        <f>+SIGIRS!AN109+SIGIRS!AN111+SIGIRS!AN113+SIGIRS!AN115+SIGIRS!AN117+SIGIRS!AN119+SIGIRS!AN121+SIGIRS!AN123+SIGIRS!AN125+SIGIRS!AN127+SIGIRS!AN129+SIGIRS!AN131+SIGIRS!AN133+SIGIRS!AN135+SIGIRS!AN137+SIGIRS!AN139+SIGIRS!AN141</f>
        <v>116922</v>
      </c>
    </row>
    <row r="37" spans="2:22">
      <c r="B37" s="169" t="s">
        <v>1168</v>
      </c>
      <c r="C37" s="211">
        <f>+SIGIRS!AN143+SIGIRS!AN145+SIGIRS!AN147+SIGIRS!AN149+SIGIRS!AN151+SIGIRS!AN153+SIGIRS!AN155+SIGIRS!AN157+SIGIRS!AN159+SIGIRS!AN161+SIGIRS!AN163+SIGIRS!AN165</f>
        <v>191547.5</v>
      </c>
    </row>
    <row r="38" spans="2:22">
      <c r="B38" s="169" t="s">
        <v>129</v>
      </c>
      <c r="C38" s="211">
        <f>+SIGIRS!AN24+SIGIRS!AN26+SIGIRS!AN28+SIGIRS!AN30+SIGIRS!AN32</f>
        <v>2772382.86</v>
      </c>
    </row>
    <row r="51" spans="2:37">
      <c r="B51" s="140" t="s">
        <v>1170</v>
      </c>
      <c r="M51" s="143" t="s">
        <v>224</v>
      </c>
      <c r="N51" s="143" t="s">
        <v>309</v>
      </c>
    </row>
    <row r="52" spans="2:37">
      <c r="M52" s="169">
        <f>+C62</f>
        <v>47</v>
      </c>
      <c r="N52" s="169">
        <f>+D62</f>
        <v>33</v>
      </c>
    </row>
    <row r="53" spans="2:37">
      <c r="B53" s="141" t="s">
        <v>1165</v>
      </c>
      <c r="C53" s="143" t="s">
        <v>224</v>
      </c>
      <c r="D53" s="143" t="s">
        <v>309</v>
      </c>
    </row>
    <row r="54" spans="2:37">
      <c r="B54" s="169" t="s">
        <v>135</v>
      </c>
      <c r="C54" s="169">
        <v>6</v>
      </c>
      <c r="D54" s="169">
        <v>4</v>
      </c>
    </row>
    <row r="55" spans="2:37">
      <c r="B55" s="169" t="s">
        <v>129</v>
      </c>
      <c r="C55" s="169">
        <v>5</v>
      </c>
      <c r="D55" s="169">
        <v>0</v>
      </c>
    </row>
    <row r="56" spans="2:37">
      <c r="B56" s="169" t="s">
        <v>146</v>
      </c>
      <c r="C56" s="169">
        <v>5</v>
      </c>
      <c r="D56" s="169">
        <v>6</v>
      </c>
    </row>
    <row r="57" spans="2:37">
      <c r="B57" s="169" t="s">
        <v>158</v>
      </c>
      <c r="C57" s="169">
        <v>6</v>
      </c>
      <c r="D57" s="169">
        <v>2</v>
      </c>
    </row>
    <row r="58" spans="2:37">
      <c r="B58" s="169" t="s">
        <v>167</v>
      </c>
      <c r="C58" s="169">
        <v>3</v>
      </c>
      <c r="D58" s="169">
        <v>7</v>
      </c>
    </row>
    <row r="59" spans="2:37">
      <c r="B59" s="169" t="s">
        <v>1167</v>
      </c>
      <c r="C59" s="169">
        <v>7</v>
      </c>
      <c r="D59" s="169">
        <v>0</v>
      </c>
    </row>
    <row r="60" spans="2:37">
      <c r="B60" s="169" t="s">
        <v>186</v>
      </c>
      <c r="C60" s="169">
        <v>6</v>
      </c>
      <c r="D60" s="169">
        <v>11</v>
      </c>
    </row>
    <row r="61" spans="2:37">
      <c r="B61" s="169" t="s">
        <v>1168</v>
      </c>
      <c r="C61" s="169">
        <v>9</v>
      </c>
      <c r="D61" s="169">
        <v>3</v>
      </c>
    </row>
    <row r="62" spans="2:37">
      <c r="B62" s="226"/>
      <c r="C62">
        <f>SUM(C54:C61)</f>
        <v>47</v>
      </c>
      <c r="D62">
        <f>SUM(D54:D61)</f>
        <v>33</v>
      </c>
    </row>
    <row r="63" spans="2:37">
      <c r="E63">
        <f>+C62+D62</f>
        <v>80</v>
      </c>
      <c r="AH63" s="384" t="s">
        <v>1165</v>
      </c>
      <c r="AI63" s="383" t="s">
        <v>1851</v>
      </c>
      <c r="AJ63" s="383"/>
      <c r="AK63" s="383"/>
    </row>
    <row r="64" spans="2:37" ht="46.5" customHeight="1">
      <c r="B64" s="140" t="s">
        <v>1834</v>
      </c>
      <c r="W64" s="141" t="s">
        <v>1848</v>
      </c>
      <c r="X64" s="141" t="s">
        <v>1849</v>
      </c>
      <c r="AH64" s="384"/>
      <c r="AI64" s="334" t="s">
        <v>1838</v>
      </c>
      <c r="AJ64" s="334" t="s">
        <v>1748</v>
      </c>
      <c r="AK64" s="334" t="s">
        <v>1639</v>
      </c>
    </row>
    <row r="65" spans="2:37">
      <c r="W65" s="142" t="s">
        <v>1747</v>
      </c>
      <c r="X65" s="211">
        <f>+C75*12</f>
        <v>555399.3851999999</v>
      </c>
      <c r="AH65" s="335" t="s">
        <v>146</v>
      </c>
      <c r="AI65" s="336">
        <f>+C67*12</f>
        <v>7460.7599999999984</v>
      </c>
      <c r="AJ65" s="336">
        <f t="shared" ref="AJ65:AK72" si="1">+D67*12</f>
        <v>2072.1239999999998</v>
      </c>
      <c r="AK65" s="336">
        <f t="shared" si="1"/>
        <v>5768.1</v>
      </c>
    </row>
    <row r="66" spans="2:37" ht="30">
      <c r="B66" s="141" t="s">
        <v>1165</v>
      </c>
      <c r="C66" s="143" t="s">
        <v>1838</v>
      </c>
      <c r="D66" s="143" t="s">
        <v>1748</v>
      </c>
      <c r="E66" s="143" t="s">
        <v>1639</v>
      </c>
      <c r="F66" s="210" t="s">
        <v>1839</v>
      </c>
      <c r="G66" s="210" t="s">
        <v>1836</v>
      </c>
      <c r="H66" s="210" t="s">
        <v>1757</v>
      </c>
      <c r="I66" s="210" t="s">
        <v>1835</v>
      </c>
      <c r="J66" s="143" t="s">
        <v>1838</v>
      </c>
      <c r="K66" s="143" t="s">
        <v>1748</v>
      </c>
      <c r="W66" s="333" t="s">
        <v>1850</v>
      </c>
      <c r="X66" s="211">
        <f>+D75*12</f>
        <v>181052.0514</v>
      </c>
      <c r="AH66" s="335" t="s">
        <v>158</v>
      </c>
      <c r="AI66" s="336">
        <f t="shared" ref="AI66:AI72" si="2">+C68*12</f>
        <v>7406.52</v>
      </c>
      <c r="AJ66" s="336">
        <f t="shared" si="1"/>
        <v>2589.2400000000002</v>
      </c>
      <c r="AK66" s="336">
        <f t="shared" si="1"/>
        <v>8056.08</v>
      </c>
    </row>
    <row r="67" spans="2:37">
      <c r="B67" s="142" t="s">
        <v>145</v>
      </c>
      <c r="C67" s="211">
        <f>+C140</f>
        <v>621.7299999999999</v>
      </c>
      <c r="D67" s="211">
        <f t="shared" ref="D67:K67" si="3">+D140</f>
        <v>172.67699999999999</v>
      </c>
      <c r="E67" s="211">
        <f t="shared" si="3"/>
        <v>480.67500000000001</v>
      </c>
      <c r="F67" s="211">
        <f>SUM(C67:E67)</f>
        <v>1275.0819999999999</v>
      </c>
      <c r="G67" s="211">
        <f t="shared" si="3"/>
        <v>1252.23</v>
      </c>
      <c r="H67" s="211">
        <f t="shared" si="3"/>
        <v>1001.05</v>
      </c>
      <c r="I67" s="211">
        <f t="shared" si="3"/>
        <v>290.97999999999996</v>
      </c>
      <c r="J67" s="211">
        <f t="shared" si="3"/>
        <v>174.23000000000002</v>
      </c>
      <c r="K67" s="211">
        <f t="shared" si="3"/>
        <v>116.61000000000001</v>
      </c>
      <c r="W67" s="142" t="s">
        <v>1639</v>
      </c>
      <c r="X67" s="211">
        <f>+E75*12</f>
        <v>267129.02339999995</v>
      </c>
      <c r="AH67" s="335" t="s">
        <v>167</v>
      </c>
      <c r="AI67" s="336">
        <f t="shared" si="2"/>
        <v>5537.4</v>
      </c>
      <c r="AJ67" s="336">
        <f t="shared" si="1"/>
        <v>3778.56</v>
      </c>
      <c r="AK67" s="336">
        <f t="shared" si="1"/>
        <v>1839.12</v>
      </c>
    </row>
    <row r="68" spans="2:37">
      <c r="B68" s="142" t="s">
        <v>158</v>
      </c>
      <c r="C68" s="211">
        <f>+C159</f>
        <v>617.21</v>
      </c>
      <c r="D68" s="211">
        <f t="shared" ref="D68:K68" si="4">+D159</f>
        <v>215.77</v>
      </c>
      <c r="E68" s="211">
        <f t="shared" si="4"/>
        <v>671.34</v>
      </c>
      <c r="F68" s="211">
        <f t="shared" ref="F68:F74" si="5">SUM(C68:E68)</f>
        <v>1504.3200000000002</v>
      </c>
      <c r="G68" s="211">
        <f t="shared" si="4"/>
        <v>1266.7742499999999</v>
      </c>
      <c r="H68" s="211">
        <f t="shared" si="4"/>
        <v>1134.81</v>
      </c>
      <c r="I68" s="211">
        <f t="shared" si="4"/>
        <v>370.52</v>
      </c>
      <c r="J68" s="211">
        <f t="shared" si="4"/>
        <v>340.61999999999995</v>
      </c>
      <c r="K68" s="211">
        <f t="shared" si="4"/>
        <v>29.9</v>
      </c>
      <c r="W68" s="210" t="s">
        <v>1640</v>
      </c>
      <c r="X68" s="304">
        <f>SUM(X65:X67)</f>
        <v>1003580.4599999998</v>
      </c>
      <c r="AH68" s="335" t="s">
        <v>1167</v>
      </c>
      <c r="AI68" s="336">
        <f t="shared" si="2"/>
        <v>17602.079999999998</v>
      </c>
      <c r="AJ68" s="336">
        <f t="shared" si="1"/>
        <v>13621.559999999998</v>
      </c>
      <c r="AK68" s="336">
        <f t="shared" si="1"/>
        <v>8604</v>
      </c>
    </row>
    <row r="69" spans="2:37">
      <c r="B69" s="142" t="s">
        <v>167</v>
      </c>
      <c r="C69" s="211">
        <f>+C180</f>
        <v>461.45</v>
      </c>
      <c r="D69" s="211">
        <f t="shared" ref="D69:K69" si="6">+D180</f>
        <v>314.88</v>
      </c>
      <c r="E69" s="211">
        <f t="shared" si="6"/>
        <v>153.26</v>
      </c>
      <c r="F69" s="211">
        <f t="shared" si="5"/>
        <v>929.58999999999992</v>
      </c>
      <c r="G69" s="211">
        <f t="shared" si="6"/>
        <v>889.89999999999986</v>
      </c>
      <c r="H69" s="211">
        <f t="shared" si="6"/>
        <v>851.71</v>
      </c>
      <c r="I69" s="211">
        <f t="shared" si="6"/>
        <v>61.97</v>
      </c>
      <c r="J69" s="211">
        <f t="shared" si="6"/>
        <v>8.27</v>
      </c>
      <c r="K69" s="211">
        <f t="shared" si="6"/>
        <v>53.7</v>
      </c>
      <c r="AH69" s="335" t="s">
        <v>186</v>
      </c>
      <c r="AI69" s="336">
        <f t="shared" si="2"/>
        <v>12302.880000000001</v>
      </c>
      <c r="AJ69" s="336">
        <f t="shared" si="1"/>
        <v>10091.279999999999</v>
      </c>
      <c r="AK69" s="336">
        <f t="shared" si="1"/>
        <v>5788.2000000000007</v>
      </c>
    </row>
    <row r="70" spans="2:37">
      <c r="B70" s="142" t="s">
        <v>1167</v>
      </c>
      <c r="C70" s="211">
        <f>+C200</f>
        <v>1466.84</v>
      </c>
      <c r="D70" s="211">
        <f t="shared" ref="D70:K70" si="7">+D200</f>
        <v>1135.1299999999999</v>
      </c>
      <c r="E70" s="211">
        <f t="shared" si="7"/>
        <v>717</v>
      </c>
      <c r="F70" s="211">
        <f t="shared" si="5"/>
        <v>3318.97</v>
      </c>
      <c r="G70" s="211">
        <f t="shared" si="7"/>
        <v>3296.9800000000005</v>
      </c>
      <c r="H70" s="211">
        <f t="shared" si="7"/>
        <v>3174.6000000000004</v>
      </c>
      <c r="I70" s="211">
        <f t="shared" si="7"/>
        <v>148.38</v>
      </c>
      <c r="J70" s="211">
        <f t="shared" si="7"/>
        <v>40</v>
      </c>
      <c r="K70" s="211">
        <f t="shared" si="7"/>
        <v>108.38</v>
      </c>
      <c r="AH70" s="335" t="s">
        <v>1168</v>
      </c>
      <c r="AI70" s="336">
        <f t="shared" si="2"/>
        <v>24397.079999999994</v>
      </c>
      <c r="AJ70" s="336">
        <f t="shared" si="1"/>
        <v>12334.439999999999</v>
      </c>
      <c r="AK70" s="336">
        <f t="shared" si="1"/>
        <v>7389.48</v>
      </c>
    </row>
    <row r="71" spans="2:37">
      <c r="B71" s="142" t="s">
        <v>186</v>
      </c>
      <c r="C71" s="211">
        <f>+C231</f>
        <v>1025.24</v>
      </c>
      <c r="D71" s="211">
        <f t="shared" ref="D71:K71" si="8">+D231</f>
        <v>840.93999999999983</v>
      </c>
      <c r="E71" s="211">
        <f t="shared" si="8"/>
        <v>482.35</v>
      </c>
      <c r="F71" s="211">
        <f t="shared" si="5"/>
        <v>2348.5299999999997</v>
      </c>
      <c r="G71" s="211">
        <f t="shared" si="8"/>
        <v>2101.64</v>
      </c>
      <c r="H71" s="211">
        <f t="shared" si="8"/>
        <v>2039.31</v>
      </c>
      <c r="I71" s="211">
        <f t="shared" si="8"/>
        <v>137.53</v>
      </c>
      <c r="J71" s="211">
        <f t="shared" si="8"/>
        <v>11.8</v>
      </c>
      <c r="K71" s="211">
        <f t="shared" si="8"/>
        <v>125.43</v>
      </c>
      <c r="AH71" s="335" t="s">
        <v>135</v>
      </c>
      <c r="AI71" s="336">
        <f t="shared" si="2"/>
        <v>112182.24</v>
      </c>
      <c r="AJ71" s="336">
        <f t="shared" si="1"/>
        <v>33083.375999999997</v>
      </c>
      <c r="AK71" s="336">
        <f t="shared" si="1"/>
        <v>78988.5</v>
      </c>
    </row>
    <row r="72" spans="2:37">
      <c r="B72" s="142" t="s">
        <v>1168</v>
      </c>
      <c r="C72" s="211">
        <f>+C251</f>
        <v>2033.0899999999997</v>
      </c>
      <c r="D72" s="211">
        <f t="shared" ref="D72:K72" si="9">+D251</f>
        <v>1027.8699999999999</v>
      </c>
      <c r="E72" s="211">
        <f t="shared" si="9"/>
        <v>615.79</v>
      </c>
      <c r="F72" s="211">
        <f t="shared" si="5"/>
        <v>3676.7499999999995</v>
      </c>
      <c r="G72" s="211">
        <f t="shared" si="9"/>
        <v>3443.22</v>
      </c>
      <c r="H72" s="211">
        <f t="shared" si="9"/>
        <v>3500.5</v>
      </c>
      <c r="I72" s="211">
        <f t="shared" si="9"/>
        <v>241.68</v>
      </c>
      <c r="J72" s="211">
        <f t="shared" si="9"/>
        <v>40.68</v>
      </c>
      <c r="K72" s="211">
        <f t="shared" si="9"/>
        <v>201</v>
      </c>
      <c r="AH72" s="335" t="s">
        <v>129</v>
      </c>
      <c r="AI72" s="336">
        <f t="shared" si="2"/>
        <v>368510.4252</v>
      </c>
      <c r="AJ72" s="336">
        <f t="shared" si="1"/>
        <v>103481.47139999999</v>
      </c>
      <c r="AK72" s="336">
        <f t="shared" si="1"/>
        <v>150695.5434</v>
      </c>
    </row>
    <row r="73" spans="2:37">
      <c r="B73" s="142" t="s">
        <v>135</v>
      </c>
      <c r="C73" s="211">
        <f>+C99</f>
        <v>9348.52</v>
      </c>
      <c r="D73" s="211">
        <f t="shared" ref="D73:K73" si="10">+D99</f>
        <v>2756.9479999999999</v>
      </c>
      <c r="E73" s="211">
        <f t="shared" si="10"/>
        <v>6582.375</v>
      </c>
      <c r="F73" s="211">
        <f t="shared" si="5"/>
        <v>18687.843000000001</v>
      </c>
      <c r="G73" s="211">
        <f t="shared" si="10"/>
        <v>12372.1</v>
      </c>
      <c r="H73" s="211">
        <f t="shared" si="10"/>
        <v>11964.4</v>
      </c>
      <c r="I73" s="211">
        <f t="shared" si="10"/>
        <v>1207.1199999999999</v>
      </c>
      <c r="J73" s="211">
        <f t="shared" si="10"/>
        <v>396.81</v>
      </c>
      <c r="K73" s="211">
        <f t="shared" si="10"/>
        <v>210.81</v>
      </c>
      <c r="AH73" s="337" t="s">
        <v>1640</v>
      </c>
      <c r="AI73" s="304">
        <f>SUM(AI65:AI72)</f>
        <v>555399.38520000002</v>
      </c>
      <c r="AJ73" s="304">
        <f t="shared" ref="AJ73:AK73" si="11">SUM(AJ65:AJ72)</f>
        <v>181052.0514</v>
      </c>
      <c r="AK73" s="304">
        <f t="shared" si="11"/>
        <v>267129.02340000001</v>
      </c>
    </row>
    <row r="74" spans="2:37">
      <c r="B74" s="142" t="s">
        <v>129</v>
      </c>
      <c r="C74" s="211">
        <f>+C116</f>
        <v>30709.202099999999</v>
      </c>
      <c r="D74" s="211">
        <f t="shared" ref="D74:K74" si="12">+D116</f>
        <v>8623.4559499999996</v>
      </c>
      <c r="E74" s="211">
        <f t="shared" si="12"/>
        <v>12557.961949999999</v>
      </c>
      <c r="F74" s="211">
        <f t="shared" si="5"/>
        <v>51890.619999999995</v>
      </c>
      <c r="G74" s="211">
        <f>+G116</f>
        <v>49954.149999999994</v>
      </c>
      <c r="H74" s="211">
        <f t="shared" si="12"/>
        <v>49954.149999999994</v>
      </c>
      <c r="I74" s="211">
        <f t="shared" si="12"/>
        <v>7150.91</v>
      </c>
      <c r="J74" s="211">
        <f t="shared" si="12"/>
        <v>0</v>
      </c>
      <c r="K74" s="211">
        <f t="shared" si="12"/>
        <v>7150.91</v>
      </c>
      <c r="AI74" s="215"/>
    </row>
    <row r="75" spans="2:37">
      <c r="C75" s="215">
        <f>SUM(C67:C74)</f>
        <v>46283.282099999997</v>
      </c>
      <c r="D75" s="215">
        <f t="shared" ref="D75:E75" si="13">SUM(D67:D74)</f>
        <v>15087.67095</v>
      </c>
      <c r="E75" s="215">
        <f t="shared" si="13"/>
        <v>22260.751949999998</v>
      </c>
      <c r="F75" s="215">
        <f t="shared" ref="F75:K75" si="14">SUM(F67:F74)</f>
        <v>83631.704999999987</v>
      </c>
      <c r="G75" s="215">
        <f t="shared" si="14"/>
        <v>74576.994249999989</v>
      </c>
      <c r="H75" s="215">
        <f t="shared" si="14"/>
        <v>73620.53</v>
      </c>
      <c r="I75" s="215">
        <f t="shared" si="14"/>
        <v>9609.09</v>
      </c>
      <c r="J75" s="215">
        <f t="shared" si="14"/>
        <v>1012.4099999999999</v>
      </c>
      <c r="K75" s="215">
        <f t="shared" si="14"/>
        <v>7996.74</v>
      </c>
    </row>
    <row r="76" spans="2:37">
      <c r="J76" s="332"/>
      <c r="K76">
        <f>+K75*12</f>
        <v>95960.88</v>
      </c>
      <c r="AJ76" s="215"/>
    </row>
    <row r="77" spans="2:37" ht="39.75" customHeight="1">
      <c r="B77" s="141" t="s">
        <v>1165</v>
      </c>
      <c r="C77" s="141" t="s">
        <v>1846</v>
      </c>
      <c r="D77" s="141" t="s">
        <v>1847</v>
      </c>
      <c r="G77" s="215">
        <f>+C75+D75+E75</f>
        <v>83631.704999999987</v>
      </c>
      <c r="I77" s="215"/>
    </row>
    <row r="78" spans="2:37">
      <c r="B78" s="142" t="s">
        <v>145</v>
      </c>
      <c r="C78" s="211">
        <f>+F67*12</f>
        <v>15300.983999999999</v>
      </c>
      <c r="D78" s="329">
        <f>+(C78/$C$86)*100</f>
        <v>1.5246394892941617</v>
      </c>
      <c r="I78" s="215"/>
    </row>
    <row r="79" spans="2:37">
      <c r="B79" s="142" t="s">
        <v>158</v>
      </c>
      <c r="C79" s="211">
        <f t="shared" ref="C79:C84" si="15">+F68*12</f>
        <v>18051.840000000004</v>
      </c>
      <c r="D79" s="329">
        <f t="shared" ref="D79:D85" si="16">+(C79/$C$86)*100</f>
        <v>1.7987436702384583</v>
      </c>
      <c r="G79" s="215">
        <f>+C86-G101-F118</f>
        <v>164992.8600000001</v>
      </c>
      <c r="I79" s="215"/>
    </row>
    <row r="80" spans="2:37">
      <c r="B80" s="142" t="s">
        <v>167</v>
      </c>
      <c r="C80" s="211">
        <f t="shared" si="15"/>
        <v>11155.079999999998</v>
      </c>
      <c r="D80" s="329">
        <f t="shared" si="16"/>
        <v>1.1115282176777335</v>
      </c>
      <c r="I80" s="215"/>
    </row>
    <row r="81" spans="2:23">
      <c r="B81" s="142" t="s">
        <v>1167</v>
      </c>
      <c r="C81" s="211">
        <f t="shared" si="15"/>
        <v>39827.64</v>
      </c>
      <c r="D81" s="329">
        <f t="shared" si="16"/>
        <v>3.9685547484653099</v>
      </c>
      <c r="I81" s="215"/>
    </row>
    <row r="82" spans="2:23">
      <c r="B82" s="142" t="s">
        <v>186</v>
      </c>
      <c r="C82" s="211">
        <f t="shared" si="15"/>
        <v>28182.359999999997</v>
      </c>
      <c r="D82" s="329">
        <f t="shared" si="16"/>
        <v>2.8081814187573957</v>
      </c>
      <c r="I82" s="215"/>
    </row>
    <row r="83" spans="2:23">
      <c r="B83" s="142" t="s">
        <v>1168</v>
      </c>
      <c r="C83" s="211">
        <f t="shared" si="15"/>
        <v>44120.999999999993</v>
      </c>
      <c r="D83" s="329">
        <f t="shared" si="16"/>
        <v>4.3963590124104241</v>
      </c>
      <c r="I83" s="215"/>
    </row>
    <row r="84" spans="2:23">
      <c r="B84" s="142" t="s">
        <v>135</v>
      </c>
      <c r="C84" s="211">
        <f t="shared" si="15"/>
        <v>224254.11600000001</v>
      </c>
      <c r="D84" s="329">
        <f t="shared" si="16"/>
        <v>22.345404772029941</v>
      </c>
      <c r="I84" s="215"/>
      <c r="V84">
        <v>43028</v>
      </c>
      <c r="W84" s="331">
        <f>+(V84/$V$88)*100</f>
        <v>3.8101445053178908</v>
      </c>
    </row>
    <row r="85" spans="2:23">
      <c r="B85" s="142" t="s">
        <v>129</v>
      </c>
      <c r="C85" s="211">
        <f>+F74*12</f>
        <v>622687.43999999994</v>
      </c>
      <c r="D85" s="329">
        <f t="shared" si="16"/>
        <v>62.046588671126578</v>
      </c>
      <c r="I85" s="215"/>
      <c r="V85">
        <v>82692</v>
      </c>
      <c r="W85" s="331">
        <f t="shared" ref="W85:W87" si="17">+(V85/$V$88)*100</f>
        <v>7.3224056296771183</v>
      </c>
    </row>
    <row r="86" spans="2:23">
      <c r="B86" s="210" t="s">
        <v>1640</v>
      </c>
      <c r="C86" s="304">
        <f>SUM(C78:C85)</f>
        <v>1003580.46</v>
      </c>
      <c r="D86" s="330">
        <f>SUM(D78:D85)</f>
        <v>100</v>
      </c>
      <c r="I86" s="215"/>
      <c r="V86">
        <v>838588</v>
      </c>
      <c r="W86" s="331">
        <f t="shared" si="17"/>
        <v>74.257261792914377</v>
      </c>
    </row>
    <row r="87" spans="2:23">
      <c r="I87" s="215"/>
      <c r="V87">
        <v>164993</v>
      </c>
      <c r="W87" s="331">
        <f t="shared" si="17"/>
        <v>14.610188072090613</v>
      </c>
    </row>
    <row r="88" spans="2:23">
      <c r="B88" s="143" t="s">
        <v>135</v>
      </c>
      <c r="C88" s="143" t="s">
        <v>1747</v>
      </c>
      <c r="D88" s="143" t="s">
        <v>1748</v>
      </c>
      <c r="E88" s="143" t="s">
        <v>1639</v>
      </c>
      <c r="F88" s="210" t="s">
        <v>1839</v>
      </c>
      <c r="G88" s="210" t="s">
        <v>1836</v>
      </c>
      <c r="H88" s="210" t="s">
        <v>1757</v>
      </c>
      <c r="I88" s="210" t="s">
        <v>1835</v>
      </c>
      <c r="J88" s="143" t="s">
        <v>1838</v>
      </c>
      <c r="K88" s="143" t="s">
        <v>1748</v>
      </c>
      <c r="V88">
        <f>SUM(V84:V87)</f>
        <v>1129301</v>
      </c>
    </row>
    <row r="89" spans="2:23">
      <c r="B89" s="142" t="s">
        <v>134</v>
      </c>
      <c r="C89" s="227">
        <f>+SIGIRS!Z4</f>
        <v>74.69</v>
      </c>
      <c r="D89" s="227">
        <f>+SIGIRS!AB4</f>
        <v>45.58</v>
      </c>
      <c r="E89" s="227">
        <f>+SIGIRS!AD4</f>
        <v>85.15</v>
      </c>
      <c r="F89" s="227">
        <f>+C89+D89+E89</f>
        <v>205.42000000000002</v>
      </c>
      <c r="G89" s="227">
        <f>+SIGIRS!AI4</f>
        <v>205.45</v>
      </c>
      <c r="H89" s="227">
        <f>+SIGIRS!AJ4</f>
        <v>133.44999999999999</v>
      </c>
      <c r="I89" s="142">
        <f>+SIGIRS!DF4</f>
        <v>72</v>
      </c>
      <c r="J89" s="227">
        <f>+SIGIRS!DG4</f>
        <v>50</v>
      </c>
      <c r="K89" s="227">
        <f>+SIGIRS!DJ4</f>
        <v>22</v>
      </c>
    </row>
    <row r="90" spans="2:23">
      <c r="B90" s="142" t="s">
        <v>136</v>
      </c>
      <c r="C90" s="227">
        <f>+SIGIRS!Z6</f>
        <v>10.58</v>
      </c>
      <c r="D90" s="227">
        <f>+SIGIRS!AB6</f>
        <v>7.9</v>
      </c>
      <c r="E90" s="227">
        <f>+SIGIRS!AD6</f>
        <v>3.1</v>
      </c>
      <c r="F90" s="227">
        <f t="shared" ref="F90:F98" si="18">+C90+D90+E90</f>
        <v>21.580000000000002</v>
      </c>
      <c r="G90" s="142">
        <f>+SIGIRS!AI6</f>
        <v>17.600000000000001</v>
      </c>
      <c r="H90" s="142">
        <f>+SIGIRS!AJ6</f>
        <v>17.600000000000001</v>
      </c>
      <c r="I90" s="142">
        <f>+SIGIRS!DF6</f>
        <v>4</v>
      </c>
      <c r="J90" s="227">
        <f>+SIGIRS!DG6</f>
        <v>0</v>
      </c>
      <c r="K90" s="227">
        <f>+SIGIRS!DJ6</f>
        <v>4</v>
      </c>
    </row>
    <row r="91" spans="2:23">
      <c r="B91" s="142" t="s">
        <v>137</v>
      </c>
      <c r="C91" s="227">
        <f>+SIGIRS!Z8</f>
        <v>7.79</v>
      </c>
      <c r="D91" s="227">
        <f>+SIGIRS!AB8</f>
        <v>4.49</v>
      </c>
      <c r="E91" s="227">
        <f>+SIGIRS!AD8</f>
        <v>0.34</v>
      </c>
      <c r="F91" s="227">
        <f t="shared" si="18"/>
        <v>12.620000000000001</v>
      </c>
      <c r="G91" s="142">
        <f>+SIGIRS!AI8</f>
        <v>17.5</v>
      </c>
      <c r="H91" s="142">
        <f>+SIGIRS!AJ8</f>
        <v>11.5</v>
      </c>
      <c r="I91" s="142">
        <f>+SIGIRS!DG8</f>
        <v>0</v>
      </c>
      <c r="J91" s="227">
        <f>+SIGIRS!DG8</f>
        <v>0</v>
      </c>
      <c r="K91" s="227">
        <f>+SIGIRS!DJ8</f>
        <v>0</v>
      </c>
    </row>
    <row r="92" spans="2:23">
      <c r="B92" s="142" t="s">
        <v>138</v>
      </c>
      <c r="C92" s="227">
        <f>+SIGIRS!Z10</f>
        <v>561</v>
      </c>
      <c r="D92" s="227">
        <f>+SIGIRS!AB10</f>
        <v>457.74799999999999</v>
      </c>
      <c r="E92" s="227">
        <f>+SIGIRS!AD10</f>
        <v>125.6219999999999</v>
      </c>
      <c r="F92" s="227">
        <f t="shared" si="18"/>
        <v>1144.3699999999999</v>
      </c>
      <c r="G92" s="142">
        <f>+SIGIRS!AI10</f>
        <v>1089.3699999999999</v>
      </c>
      <c r="H92" s="142">
        <f>+SIGIRS!AJ10</f>
        <v>1089.3699999999999</v>
      </c>
      <c r="I92" s="142">
        <f>+SIGIRS!DF10</f>
        <v>55</v>
      </c>
      <c r="J92" s="227">
        <f>+SIGIRS!DG10</f>
        <v>10</v>
      </c>
      <c r="K92" s="227">
        <f>+SIGIRS!DJ10</f>
        <v>45</v>
      </c>
    </row>
    <row r="93" spans="2:23">
      <c r="B93" s="142" t="s">
        <v>139</v>
      </c>
      <c r="C93" s="227">
        <f>+SIGIRS!Z12</f>
        <v>3522.36</v>
      </c>
      <c r="D93" s="227">
        <f>+SIGIRS!AB12</f>
        <v>1182</v>
      </c>
      <c r="E93" s="227">
        <f>+SIGIRS!AD12</f>
        <v>1205.5999999999999</v>
      </c>
      <c r="F93" s="227">
        <f t="shared" si="18"/>
        <v>5909.9600000000009</v>
      </c>
      <c r="G93" s="142">
        <f>+SIGIRS!AI12</f>
        <v>5910</v>
      </c>
      <c r="H93" s="142">
        <f>+SIGIRS!AJ12</f>
        <v>5466</v>
      </c>
      <c r="I93" s="227">
        <f>+SIGIRS!DF12</f>
        <v>443.62</v>
      </c>
      <c r="J93" s="227">
        <f>+SIGIRS!DG12</f>
        <v>336.81</v>
      </c>
      <c r="K93" s="227">
        <f>+SIGIRS!DJ12</f>
        <v>106.81</v>
      </c>
    </row>
    <row r="94" spans="2:23">
      <c r="B94" s="142" t="s">
        <v>140</v>
      </c>
      <c r="C94" s="227">
        <f>+SIGIRS!Z14</f>
        <v>23.4</v>
      </c>
      <c r="D94" s="227">
        <f>+SIGIRS!AB14</f>
        <v>11.04</v>
      </c>
      <c r="E94" s="227">
        <f>+SIGIRS!AD14</f>
        <v>19.46</v>
      </c>
      <c r="F94" s="227">
        <f t="shared" si="18"/>
        <v>53.9</v>
      </c>
      <c r="G94" s="142">
        <f>+SIGIRS!AI14</f>
        <v>43.5</v>
      </c>
      <c r="H94" s="142">
        <f>+SIGIRS!AJ14</f>
        <v>43.5</v>
      </c>
      <c r="I94" s="227">
        <f>+SIGIRS!DF14</f>
        <v>0</v>
      </c>
      <c r="J94" s="227">
        <f>+SIGIRS!DG14</f>
        <v>0</v>
      </c>
      <c r="K94" s="227">
        <f>+SIGIRS!DJ14</f>
        <v>0</v>
      </c>
    </row>
    <row r="95" spans="2:23">
      <c r="B95" s="142" t="s">
        <v>141</v>
      </c>
      <c r="C95" s="227">
        <f>+SIGIRS!Z16</f>
        <v>3802.8</v>
      </c>
      <c r="D95" s="227">
        <f>+SIGIRS!AB16</f>
        <v>627</v>
      </c>
      <c r="E95" s="227">
        <f>+SIGIRS!AD16</f>
        <v>4274.2</v>
      </c>
      <c r="F95" s="227">
        <f t="shared" si="18"/>
        <v>8704</v>
      </c>
      <c r="G95" s="142">
        <f>+SIGIRS!AI16</f>
        <v>3199</v>
      </c>
      <c r="H95" s="142">
        <f>+SIGIRS!AJ16</f>
        <v>3199</v>
      </c>
      <c r="I95" s="142">
        <f>+SIGIRS!DF16</f>
        <v>0</v>
      </c>
      <c r="J95" s="227">
        <f>+SIGIRS!DG16</f>
        <v>0</v>
      </c>
      <c r="K95" s="227">
        <f>+SIGIRS!DJ16</f>
        <v>0</v>
      </c>
    </row>
    <row r="96" spans="2:23">
      <c r="B96" s="142" t="s">
        <v>142</v>
      </c>
      <c r="C96" s="227">
        <f>+SIGIRS!Z18</f>
        <v>405.21</v>
      </c>
      <c r="D96" s="227">
        <f>+SIGIRS!AB18</f>
        <v>268.11</v>
      </c>
      <c r="E96" s="227">
        <f>+SIGIRS!AD18</f>
        <v>88.38</v>
      </c>
      <c r="F96" s="227">
        <f t="shared" si="18"/>
        <v>761.69999999999993</v>
      </c>
      <c r="G96" s="142">
        <f>+SIGIRS!AI18</f>
        <v>761.68</v>
      </c>
      <c r="H96" s="142">
        <f>+SIGIRS!AJ18</f>
        <v>162.68</v>
      </c>
      <c r="I96" s="142">
        <f>+SIGIRS!DF18</f>
        <v>599.5</v>
      </c>
      <c r="J96" s="227">
        <f>+SIGIRS!DG18</f>
        <v>0</v>
      </c>
      <c r="K96" s="227" t="str">
        <f>+SIGIRS!DJ18</f>
        <v>NO</v>
      </c>
    </row>
    <row r="97" spans="2:11">
      <c r="B97" s="142" t="s">
        <v>143</v>
      </c>
      <c r="C97" s="227">
        <f>+SIGIRS!Z20</f>
        <v>891.59999999999991</v>
      </c>
      <c r="D97" s="227">
        <f>+SIGIRS!AB20</f>
        <v>125.2</v>
      </c>
      <c r="E97" s="227">
        <f>+SIGIRS!AD20</f>
        <v>767.5</v>
      </c>
      <c r="F97" s="227">
        <f t="shared" si="18"/>
        <v>1784.3</v>
      </c>
      <c r="G97" s="142">
        <f>+SIGIRS!AI20</f>
        <v>1038</v>
      </c>
      <c r="H97" s="142">
        <f>+SIGIRS!AJ20</f>
        <v>1759.3</v>
      </c>
      <c r="I97" s="227">
        <f>+SIGIRS!DF20</f>
        <v>25</v>
      </c>
      <c r="J97" s="227">
        <f>+SIGIRS!DG20</f>
        <v>0</v>
      </c>
      <c r="K97" s="227">
        <f>+SIGIRS!DJ20</f>
        <v>25</v>
      </c>
    </row>
    <row r="98" spans="2:11">
      <c r="B98" s="142" t="s">
        <v>144</v>
      </c>
      <c r="C98" s="227">
        <f>+SIGIRS!Z22</f>
        <v>49.09</v>
      </c>
      <c r="D98" s="227">
        <f>+SIGIRS!AB22</f>
        <v>27.88</v>
      </c>
      <c r="E98" s="227">
        <f>+SIGIRS!AD22</f>
        <v>13.023</v>
      </c>
      <c r="F98" s="227">
        <f t="shared" si="18"/>
        <v>89.992999999999995</v>
      </c>
      <c r="G98" s="142">
        <f>+SIGIRS!AI22</f>
        <v>90</v>
      </c>
      <c r="H98" s="142">
        <f>+SIGIRS!AJ22</f>
        <v>82</v>
      </c>
      <c r="I98" s="142">
        <f>+SIGIRS!DF22</f>
        <v>8</v>
      </c>
      <c r="J98" s="227">
        <f>+SIGIRS!DG22</f>
        <v>0</v>
      </c>
      <c r="K98" s="227">
        <f>+SIGIRS!DJ22</f>
        <v>8</v>
      </c>
    </row>
    <row r="99" spans="2:11">
      <c r="B99" s="294" t="s">
        <v>1833</v>
      </c>
      <c r="C99" s="295">
        <f>SUM(C89:C98)</f>
        <v>9348.52</v>
      </c>
      <c r="D99" s="295">
        <f t="shared" ref="D99:K99" si="19">SUM(D89:D98)</f>
        <v>2756.9479999999999</v>
      </c>
      <c r="E99" s="295">
        <f t="shared" si="19"/>
        <v>6582.375</v>
      </c>
      <c r="F99" s="295">
        <f t="shared" si="19"/>
        <v>18687.842999999997</v>
      </c>
      <c r="G99" s="295">
        <f t="shared" si="19"/>
        <v>12372.1</v>
      </c>
      <c r="H99" s="295">
        <f t="shared" si="19"/>
        <v>11964.4</v>
      </c>
      <c r="I99" s="295">
        <f t="shared" si="19"/>
        <v>1207.1199999999999</v>
      </c>
      <c r="J99" s="295">
        <f t="shared" si="19"/>
        <v>396.81</v>
      </c>
      <c r="K99" s="295">
        <f t="shared" si="19"/>
        <v>210.81</v>
      </c>
    </row>
    <row r="100" spans="2:11">
      <c r="F100" s="233"/>
    </row>
    <row r="101" spans="2:11">
      <c r="F101" s="215">
        <f>+F95+F93+F92+F96+F97</f>
        <v>18304.330000000002</v>
      </c>
      <c r="G101" s="332">
        <f>+F101*12</f>
        <v>219651.96000000002</v>
      </c>
    </row>
    <row r="104" spans="2:11">
      <c r="H104" s="332">
        <f>+G101+F118</f>
        <v>838587.59999999986</v>
      </c>
    </row>
    <row r="110" spans="2:11">
      <c r="B110" s="143" t="s">
        <v>129</v>
      </c>
      <c r="C110" s="143" t="s">
        <v>1747</v>
      </c>
      <c r="D110" s="143" t="s">
        <v>1748</v>
      </c>
      <c r="E110" s="143" t="s">
        <v>1639</v>
      </c>
      <c r="F110" s="210" t="s">
        <v>1839</v>
      </c>
      <c r="G110" s="210" t="s">
        <v>1836</v>
      </c>
      <c r="H110" s="210" t="s">
        <v>1757</v>
      </c>
      <c r="I110" s="210" t="s">
        <v>1835</v>
      </c>
      <c r="J110" s="143" t="s">
        <v>1838</v>
      </c>
      <c r="K110" s="143" t="s">
        <v>1748</v>
      </c>
    </row>
    <row r="111" spans="2:11">
      <c r="B111" s="169" t="s">
        <v>128</v>
      </c>
      <c r="C111" s="227">
        <f>+SIGIRS!Z24</f>
        <v>183.74</v>
      </c>
      <c r="D111" s="227">
        <f>+SIGIRS!AB24</f>
        <v>45.6</v>
      </c>
      <c r="E111" s="227">
        <f>+SIGIRS!AD24</f>
        <v>83.309999999999974</v>
      </c>
      <c r="F111" s="227">
        <f>+C111+D111+E111</f>
        <v>312.64999999999998</v>
      </c>
      <c r="G111" s="227">
        <f>+SIGIRS!AI24</f>
        <v>303.54000000000002</v>
      </c>
      <c r="H111" s="227">
        <f>+SIGIRS!AJ24</f>
        <v>303.53999999999996</v>
      </c>
      <c r="I111" s="142">
        <f>+SIGIRS!DF24</f>
        <v>9.1</v>
      </c>
      <c r="J111" s="142">
        <f>+SIGIRS!DG24</f>
        <v>0</v>
      </c>
      <c r="K111" s="227">
        <f>+SIGIRS!DJ24</f>
        <v>9.1</v>
      </c>
    </row>
    <row r="112" spans="2:11">
      <c r="B112" s="169" t="s">
        <v>130</v>
      </c>
      <c r="C112" s="227">
        <f>+SIGIRS!Z26</f>
        <v>2861.63112</v>
      </c>
      <c r="D112" s="227">
        <f>+SIGIRS!AB26</f>
        <v>1036.3492799999999</v>
      </c>
      <c r="E112" s="227">
        <f>+SIGIRS!AD26</f>
        <v>770.25959999999986</v>
      </c>
      <c r="F112" s="227">
        <f>+C112+D112+E112</f>
        <v>4668.24</v>
      </c>
      <c r="G112" s="227">
        <f>+SIGIRS!AI26</f>
        <v>4188.24</v>
      </c>
      <c r="H112" s="227">
        <f>+SIGIRS!AJ26</f>
        <v>4188.24</v>
      </c>
      <c r="I112" s="142">
        <f>+SIGIRS!DF26</f>
        <v>480</v>
      </c>
      <c r="J112" s="142">
        <f>+SIGIRS!DG26</f>
        <v>0</v>
      </c>
      <c r="K112" s="227">
        <f>+SIGIRS!DJ26</f>
        <v>480</v>
      </c>
    </row>
    <row r="113" spans="2:11">
      <c r="B113" s="169" t="s">
        <v>131</v>
      </c>
      <c r="C113" s="227">
        <f>+SIGIRS!Z28</f>
        <v>290.87484000000001</v>
      </c>
      <c r="D113" s="227">
        <f>+SIGIRS!AB28</f>
        <v>135.31752</v>
      </c>
      <c r="E113" s="227">
        <f>+SIGIRS!AD28</f>
        <v>152.08763999999996</v>
      </c>
      <c r="F113" s="227">
        <f>+C113+D113+E113</f>
        <v>578.28</v>
      </c>
      <c r="G113" s="227">
        <f>+SIGIRS!AI28</f>
        <v>546.28</v>
      </c>
      <c r="H113" s="227">
        <f>+SIGIRS!AJ28</f>
        <v>546.28</v>
      </c>
      <c r="I113" s="142">
        <f>+SIGIRS!DF28</f>
        <v>32</v>
      </c>
      <c r="J113" s="142">
        <f>+SIGIRS!DG28</f>
        <v>0</v>
      </c>
      <c r="K113" s="227">
        <f>+SIGIRS!DJ28</f>
        <v>32</v>
      </c>
    </row>
    <row r="114" spans="2:11">
      <c r="B114" s="169" t="s">
        <v>132</v>
      </c>
      <c r="C114" s="227">
        <f>+SIGIRS!Z30</f>
        <v>181.78614000000002</v>
      </c>
      <c r="D114" s="227">
        <f>+SIGIRS!AB30</f>
        <v>126.12915000000001</v>
      </c>
      <c r="E114" s="227">
        <f>+SIGIRS!AD30</f>
        <v>92.494709999999998</v>
      </c>
      <c r="F114" s="227">
        <f>+C114+D114+E114</f>
        <v>400.41</v>
      </c>
      <c r="G114" s="227">
        <f>+SIGIRS!AI30</f>
        <v>329.64000000000004</v>
      </c>
      <c r="H114" s="227">
        <f>+SIGIRS!AJ30</f>
        <v>329.64000000000004</v>
      </c>
      <c r="I114" s="142">
        <f>+SIGIRS!DF30</f>
        <v>70.77</v>
      </c>
      <c r="J114" s="142">
        <f>+SIGIRS!DG30</f>
        <v>0</v>
      </c>
      <c r="K114" s="227">
        <f>+SIGIRS!DJ30</f>
        <v>70.77</v>
      </c>
    </row>
    <row r="115" spans="2:11">
      <c r="B115" s="169" t="s">
        <v>1543</v>
      </c>
      <c r="C115" s="227">
        <f>+SIGIRS!Z32</f>
        <v>27191.17</v>
      </c>
      <c r="D115" s="227">
        <f>+SIGIRS!AB32</f>
        <v>7280.06</v>
      </c>
      <c r="E115" s="227">
        <f>+SIGIRS!AD32</f>
        <v>11459.81</v>
      </c>
      <c r="F115" s="227">
        <f>+C115+D115+E115</f>
        <v>45931.039999999994</v>
      </c>
      <c r="G115" s="227">
        <f>+SIGIRS!AI32</f>
        <v>44889.99</v>
      </c>
      <c r="H115" s="227">
        <f>+SIGIRS!AJ32</f>
        <v>44889.99</v>
      </c>
      <c r="I115" s="142">
        <f>+SIGIRS!DF32</f>
        <v>6568.14</v>
      </c>
      <c r="J115" s="142">
        <f>+SIGIRS!DG32</f>
        <v>0</v>
      </c>
      <c r="K115" s="227">
        <f>+SIGIRS!DJ32</f>
        <v>6568.14</v>
      </c>
    </row>
    <row r="116" spans="2:11">
      <c r="B116" s="210" t="s">
        <v>1833</v>
      </c>
      <c r="C116" s="295">
        <f>SUM(C111:C115)</f>
        <v>30709.202099999999</v>
      </c>
      <c r="D116" s="295">
        <f>SUM(D111:D115)</f>
        <v>8623.4559499999996</v>
      </c>
      <c r="E116" s="295">
        <f>SUM(E111:E115)</f>
        <v>12557.961949999999</v>
      </c>
      <c r="F116" s="295">
        <f t="shared" ref="F116:K116" si="20">SUM(F112:F115)</f>
        <v>51577.969999999994</v>
      </c>
      <c r="G116" s="295">
        <f t="shared" si="20"/>
        <v>49954.149999999994</v>
      </c>
      <c r="H116" s="295">
        <f t="shared" si="20"/>
        <v>49954.149999999994</v>
      </c>
      <c r="I116" s="295">
        <f t="shared" si="20"/>
        <v>7150.91</v>
      </c>
      <c r="J116" s="295">
        <f t="shared" si="20"/>
        <v>0</v>
      </c>
      <c r="K116" s="295">
        <f t="shared" si="20"/>
        <v>7150.91</v>
      </c>
    </row>
    <row r="118" spans="2:11">
      <c r="F118" s="332">
        <f>+F116*12</f>
        <v>618935.6399999999</v>
      </c>
    </row>
    <row r="128" spans="2:11">
      <c r="B128" s="143" t="s">
        <v>146</v>
      </c>
      <c r="C128" s="143" t="s">
        <v>1747</v>
      </c>
      <c r="D128" s="143" t="s">
        <v>1748</v>
      </c>
      <c r="E128" s="143" t="s">
        <v>1639</v>
      </c>
      <c r="F128" s="210" t="s">
        <v>1839</v>
      </c>
      <c r="G128" s="210" t="s">
        <v>1836</v>
      </c>
      <c r="H128" s="210" t="s">
        <v>1757</v>
      </c>
      <c r="I128" s="210" t="s">
        <v>1835</v>
      </c>
      <c r="J128" s="143" t="s">
        <v>1838</v>
      </c>
      <c r="K128" s="143" t="s">
        <v>1748</v>
      </c>
    </row>
    <row r="129" spans="2:11">
      <c r="B129" s="142" t="s">
        <v>145</v>
      </c>
      <c r="C129" s="142">
        <f>+SIGIRS!Z34</f>
        <v>19.04</v>
      </c>
      <c r="D129" s="142">
        <f>+SIGIRS!AB34</f>
        <v>11.75</v>
      </c>
      <c r="E129" s="142">
        <f>+SIGIRS!AD34</f>
        <v>6.02</v>
      </c>
      <c r="F129" s="142">
        <f>+C129+D129+E129</f>
        <v>36.81</v>
      </c>
      <c r="G129" s="142">
        <f>+SIGIRS!AI34</f>
        <v>36.82</v>
      </c>
      <c r="H129" s="142">
        <f>+SIGIRS!AJ34</f>
        <v>12.18</v>
      </c>
      <c r="I129" s="298">
        <f>+SIGIRS!DF34</f>
        <v>24.64</v>
      </c>
      <c r="J129" s="142">
        <f>+SIGIRS!DG34</f>
        <v>15.23</v>
      </c>
      <c r="K129" s="227">
        <f>+SIGIRS!DJ34</f>
        <v>9.41</v>
      </c>
    </row>
    <row r="130" spans="2:11">
      <c r="B130" s="142" t="s">
        <v>147</v>
      </c>
      <c r="C130" s="142">
        <f>+SIGIRS!Z36</f>
        <v>109.98</v>
      </c>
      <c r="D130" s="142">
        <f>+SIGIRS!AB36</f>
        <v>37.1</v>
      </c>
      <c r="E130" s="142">
        <f>+SIGIRS!AD36</f>
        <v>116</v>
      </c>
      <c r="F130" s="142">
        <f t="shared" ref="F130:F139" si="21">+C130+D130+E130</f>
        <v>263.08000000000004</v>
      </c>
      <c r="G130" s="142">
        <f>+SIGIRS!AI36</f>
        <v>263</v>
      </c>
      <c r="H130" s="142">
        <f>+SIGIRS!AJ36</f>
        <v>226</v>
      </c>
      <c r="I130" s="298">
        <f>+SIGIRS!DF36</f>
        <v>37</v>
      </c>
      <c r="J130" s="142">
        <f>+SIGIRS!DG36</f>
        <v>0</v>
      </c>
      <c r="K130" s="227">
        <f>+SIGIRS!DJ36</f>
        <v>37</v>
      </c>
    </row>
    <row r="131" spans="2:11">
      <c r="B131" s="142" t="s">
        <v>1734</v>
      </c>
      <c r="C131" s="142">
        <f>+SIGIRS!Z38</f>
        <v>44</v>
      </c>
      <c r="D131" s="142">
        <f>+SIGIRS!AB38</f>
        <v>15</v>
      </c>
      <c r="E131" s="142">
        <f>+SIGIRS!AD38</f>
        <v>40</v>
      </c>
      <c r="F131" s="142">
        <f t="shared" si="21"/>
        <v>99</v>
      </c>
      <c r="G131" s="142">
        <f>+SIGIRS!AI38</f>
        <v>99</v>
      </c>
      <c r="H131" s="142">
        <f>+SIGIRS!AJ38</f>
        <v>44</v>
      </c>
      <c r="I131" s="298">
        <f>+SIGIRS!DF38</f>
        <v>58</v>
      </c>
      <c r="J131" s="142">
        <f>+SIGIRS!DG38</f>
        <v>44</v>
      </c>
      <c r="K131" s="227">
        <f>+SIGIRS!DJ38</f>
        <v>14</v>
      </c>
    </row>
    <row r="132" spans="2:11">
      <c r="B132" s="142" t="s">
        <v>149</v>
      </c>
      <c r="C132" s="142">
        <f>+SIGIRS!Z40</f>
        <v>67.7</v>
      </c>
      <c r="D132" s="142">
        <f>+SIGIRS!AB40</f>
        <v>8.4</v>
      </c>
      <c r="E132" s="142">
        <f>+SIGIRS!AD40</f>
        <v>63.4</v>
      </c>
      <c r="F132" s="142">
        <f t="shared" si="21"/>
        <v>139.5</v>
      </c>
      <c r="G132" s="142">
        <f>+SIGIRS!AI40</f>
        <v>133.1</v>
      </c>
      <c r="H132" s="142">
        <f>+SIGIRS!AJ40</f>
        <v>123.1</v>
      </c>
      <c r="I132" s="298">
        <f>+SIGIRS!DF40</f>
        <v>16.399999999999999</v>
      </c>
      <c r="J132" s="142">
        <f>+SIGIRS!DG40</f>
        <v>10</v>
      </c>
      <c r="K132" s="227">
        <f>+SIGIRS!DJ40</f>
        <v>6.4</v>
      </c>
    </row>
    <row r="133" spans="2:11">
      <c r="B133" s="142" t="s">
        <v>150</v>
      </c>
      <c r="C133" s="142">
        <f>+SIGIRS!Z42</f>
        <v>8</v>
      </c>
      <c r="D133" s="142">
        <f>+SIGIRS!AB42</f>
        <v>6</v>
      </c>
      <c r="E133" s="142">
        <f>+SIGIRS!AD42</f>
        <v>23.16</v>
      </c>
      <c r="F133" s="142">
        <f t="shared" si="21"/>
        <v>37.159999999999997</v>
      </c>
      <c r="G133" s="142">
        <f>+SIGIRS!AI42</f>
        <v>32</v>
      </c>
      <c r="H133" s="142">
        <f>+SIGIRS!AJ42</f>
        <v>32</v>
      </c>
      <c r="I133" s="298">
        <f>+SIGIRS!DF42</f>
        <v>5</v>
      </c>
      <c r="J133" s="142">
        <f>+SIGIRS!DG42</f>
        <v>0</v>
      </c>
      <c r="K133" s="227">
        <f>+SIGIRS!DJ42</f>
        <v>5.16</v>
      </c>
    </row>
    <row r="134" spans="2:11">
      <c r="B134" s="142" t="s">
        <v>151</v>
      </c>
      <c r="C134" s="142">
        <f>+SIGIRS!Z44</f>
        <v>37.4</v>
      </c>
      <c r="D134" s="142">
        <f>+SIGIRS!AB44</f>
        <v>9.52</v>
      </c>
      <c r="E134" s="142">
        <f>+SIGIRS!AD44</f>
        <v>21.1</v>
      </c>
      <c r="F134" s="142">
        <f t="shared" si="21"/>
        <v>68.02000000000001</v>
      </c>
      <c r="G134" s="142">
        <f>+SIGIRS!AI44</f>
        <v>68</v>
      </c>
      <c r="H134" s="142">
        <f>+SIGIRS!AJ44</f>
        <v>44</v>
      </c>
      <c r="I134" s="298">
        <f>+SIGIRS!DF44</f>
        <v>24</v>
      </c>
      <c r="J134" s="142">
        <f>+SIGIRS!DG44</f>
        <v>15</v>
      </c>
      <c r="K134" s="227">
        <f>+SIGIRS!DJ44</f>
        <v>8.6999999999999993</v>
      </c>
    </row>
    <row r="135" spans="2:11">
      <c r="B135" s="142" t="s">
        <v>1735</v>
      </c>
      <c r="C135" s="142">
        <f>+SIGIRS!Z46</f>
        <v>98</v>
      </c>
      <c r="D135" s="142">
        <f>+SIGIRS!AB46</f>
        <v>15</v>
      </c>
      <c r="E135" s="142">
        <f>+SIGIRS!AD46</f>
        <v>85</v>
      </c>
      <c r="F135" s="142">
        <f t="shared" si="21"/>
        <v>198</v>
      </c>
      <c r="G135" s="142">
        <f>+SIGIRS!AI46</f>
        <v>194</v>
      </c>
      <c r="H135" s="142">
        <f>+SIGIRS!AJ46</f>
        <v>194</v>
      </c>
      <c r="I135" s="298">
        <f>+SIGIRS!DF46</f>
        <v>4</v>
      </c>
      <c r="J135" s="142">
        <f>+SIGIRS!DG46</f>
        <v>0</v>
      </c>
      <c r="K135" s="227">
        <f>+SIGIRS!DJ46</f>
        <v>4</v>
      </c>
    </row>
    <row r="136" spans="2:11">
      <c r="B136" s="142" t="s">
        <v>1146</v>
      </c>
      <c r="C136" s="142">
        <f>+SIGIRS!Z48</f>
        <v>107.03</v>
      </c>
      <c r="D136" s="142">
        <f>+SIGIRS!AB48</f>
        <v>13</v>
      </c>
      <c r="E136" s="142">
        <f>+SIGIRS!AD48</f>
        <v>61.379999999999995</v>
      </c>
      <c r="F136" s="142">
        <f t="shared" si="21"/>
        <v>181.41</v>
      </c>
      <c r="G136" s="232">
        <f>+SIGIRS!AI48</f>
        <v>181.41</v>
      </c>
      <c r="H136" s="232">
        <f>+SIGIRS!AJ48</f>
        <v>84.36</v>
      </c>
      <c r="I136" s="298">
        <f>+SIGIRS!DF48</f>
        <v>97.05</v>
      </c>
      <c r="J136" s="142">
        <f>+SIGIRS!DG48</f>
        <v>90</v>
      </c>
      <c r="K136" s="227">
        <f>+SIGIRS!DJ48</f>
        <v>7.05</v>
      </c>
    </row>
    <row r="137" spans="2:11">
      <c r="B137" s="142" t="s">
        <v>154</v>
      </c>
      <c r="C137" s="142">
        <f>+SIGIRS!Z50</f>
        <v>29.28</v>
      </c>
      <c r="D137" s="142">
        <f>+SIGIRS!AB50</f>
        <v>13.152000000000001</v>
      </c>
      <c r="E137" s="142">
        <f>+SIGIRS!AD50</f>
        <v>5.57</v>
      </c>
      <c r="F137" s="142">
        <f t="shared" si="21"/>
        <v>48.002000000000002</v>
      </c>
      <c r="G137" s="232">
        <f>+SIGIRS!AI50</f>
        <v>48</v>
      </c>
      <c r="H137" s="232">
        <f>+SIGIRS!AJ50</f>
        <v>44.51</v>
      </c>
      <c r="I137" s="298">
        <f>+SIGIRS!DF50</f>
        <v>3.490000000000002</v>
      </c>
      <c r="J137" s="232">
        <f>+SIGIRS!DG50</f>
        <v>0</v>
      </c>
      <c r="K137" s="232">
        <f>+SIGIRS!DJ50</f>
        <v>3.490000000000002</v>
      </c>
    </row>
    <row r="138" spans="2:11">
      <c r="B138" s="142" t="s">
        <v>155</v>
      </c>
      <c r="C138" s="142">
        <f>+SIGIRS!Z52</f>
        <v>39.299999999999997</v>
      </c>
      <c r="D138" s="142">
        <f>+SIGIRS!AB52</f>
        <v>13.754999999999999</v>
      </c>
      <c r="E138" s="142">
        <f>+SIGIRS!AD52</f>
        <v>12.445000000000004</v>
      </c>
      <c r="F138" s="142">
        <f t="shared" si="21"/>
        <v>65.5</v>
      </c>
      <c r="G138" s="142">
        <f>+SIGIRS!AI52</f>
        <v>65.5</v>
      </c>
      <c r="H138" s="142">
        <f>+SIGIRS!AJ52</f>
        <v>65.5</v>
      </c>
      <c r="I138" s="298">
        <f>+SIGIRS!DF52</f>
        <v>0</v>
      </c>
      <c r="J138" s="142">
        <f>+SIGIRS!DG52</f>
        <v>0</v>
      </c>
      <c r="K138" s="227">
        <f>+SIGIRS!DJ52</f>
        <v>0</v>
      </c>
    </row>
    <row r="139" spans="2:11">
      <c r="B139" s="228" t="s">
        <v>156</v>
      </c>
      <c r="C139" s="142">
        <f>+SIGIRS!Z54</f>
        <v>62</v>
      </c>
      <c r="D139" s="142">
        <f>+SIGIRS!AB54</f>
        <v>30</v>
      </c>
      <c r="E139" s="142">
        <f>+SIGIRS!AD54</f>
        <v>46.6</v>
      </c>
      <c r="F139" s="142">
        <f t="shared" si="21"/>
        <v>138.6</v>
      </c>
      <c r="G139" s="142">
        <f>+SIGIRS!AI54</f>
        <v>131.4</v>
      </c>
      <c r="H139" s="142">
        <f>+SIGIRS!AJ54</f>
        <v>131.4</v>
      </c>
      <c r="I139" s="298">
        <f>+SIGIRS!DF54</f>
        <v>21.4</v>
      </c>
      <c r="J139" s="142">
        <f>+SIGIRS!DG54</f>
        <v>0</v>
      </c>
      <c r="K139" s="227">
        <f>+SIGIRS!DJ54</f>
        <v>21.4</v>
      </c>
    </row>
    <row r="140" spans="2:11">
      <c r="B140" s="294" t="s">
        <v>1833</v>
      </c>
      <c r="C140" s="295">
        <f>SUM(C129:C139)</f>
        <v>621.7299999999999</v>
      </c>
      <c r="D140" s="295">
        <f t="shared" ref="D140:K140" si="22">SUM(D129:D139)</f>
        <v>172.67699999999999</v>
      </c>
      <c r="E140" s="295">
        <f t="shared" si="22"/>
        <v>480.67500000000001</v>
      </c>
      <c r="F140" s="295">
        <f t="shared" si="22"/>
        <v>1275.0819999999999</v>
      </c>
      <c r="G140" s="295">
        <f t="shared" si="22"/>
        <v>1252.23</v>
      </c>
      <c r="H140" s="295">
        <f t="shared" si="22"/>
        <v>1001.05</v>
      </c>
      <c r="I140" s="295">
        <f t="shared" si="22"/>
        <v>290.97999999999996</v>
      </c>
      <c r="J140" s="295">
        <f t="shared" si="22"/>
        <v>174.23000000000002</v>
      </c>
      <c r="K140" s="295">
        <f t="shared" si="22"/>
        <v>116.61000000000001</v>
      </c>
    </row>
    <row r="141" spans="2:11">
      <c r="K141" s="215"/>
    </row>
    <row r="150" spans="2:11">
      <c r="B150" s="143" t="s">
        <v>158</v>
      </c>
      <c r="C150" s="143" t="s">
        <v>1747</v>
      </c>
      <c r="D150" s="143" t="s">
        <v>1748</v>
      </c>
      <c r="E150" s="143" t="s">
        <v>1639</v>
      </c>
      <c r="F150" s="210" t="s">
        <v>1839</v>
      </c>
      <c r="G150" s="210" t="s">
        <v>1836</v>
      </c>
      <c r="H150" s="210" t="s">
        <v>1757</v>
      </c>
      <c r="I150" s="210" t="s">
        <v>1835</v>
      </c>
      <c r="J150" s="143" t="s">
        <v>1838</v>
      </c>
      <c r="K150" s="143" t="s">
        <v>1748</v>
      </c>
    </row>
    <row r="151" spans="2:11">
      <c r="B151" s="142" t="s">
        <v>157</v>
      </c>
      <c r="C151" s="142">
        <f>+SIGIRS!Z56</f>
        <v>138.18</v>
      </c>
      <c r="D151" s="142">
        <f>+SIGIRS!AB56</f>
        <v>9.58</v>
      </c>
      <c r="E151" s="142">
        <f>+SIGIRS!AD56</f>
        <v>331.37</v>
      </c>
      <c r="F151" s="142">
        <f>+C151+D151+E151</f>
        <v>479.13</v>
      </c>
      <c r="G151" s="142">
        <f>+SIGIRS!AI56</f>
        <v>317.24</v>
      </c>
      <c r="H151" s="142">
        <f>+SIGIRS!AJ56</f>
        <v>317.24</v>
      </c>
      <c r="I151" s="142">
        <f>+SIGIRS!DF56</f>
        <v>161.9</v>
      </c>
      <c r="J151" s="142">
        <f>+SIGIRS!DG56</f>
        <v>156.19999999999999</v>
      </c>
      <c r="K151" s="142">
        <f>+SIGIRS!DJ56</f>
        <v>5.7</v>
      </c>
    </row>
    <row r="152" spans="2:11">
      <c r="B152" s="142" t="s">
        <v>159</v>
      </c>
      <c r="C152" s="142">
        <f>+SIGIRS!Z59</f>
        <v>41.6</v>
      </c>
      <c r="D152" s="142">
        <f>+SIGIRS!AB59</f>
        <v>16</v>
      </c>
      <c r="E152" s="142">
        <f>+SIGIRS!AD59</f>
        <v>7.4</v>
      </c>
      <c r="F152" s="142">
        <f t="shared" ref="F152:F158" si="23">+C152+D152+E152</f>
        <v>65</v>
      </c>
      <c r="G152" s="142">
        <f>+SIGIRS!AI59</f>
        <v>66</v>
      </c>
      <c r="H152" s="142">
        <f>+SIGIRS!AJ59</f>
        <v>65</v>
      </c>
      <c r="I152" s="142">
        <f>+SIGIRS!DF59</f>
        <v>1</v>
      </c>
      <c r="J152" s="142">
        <f>+SIGIRS!DG59</f>
        <v>0</v>
      </c>
      <c r="K152" s="142">
        <f>+SIGIRS!DJ59</f>
        <v>1</v>
      </c>
    </row>
    <row r="153" spans="2:11">
      <c r="B153" s="142" t="s">
        <v>160</v>
      </c>
      <c r="C153" s="142">
        <f>+SIGIRS!Z61</f>
        <v>53.5</v>
      </c>
      <c r="D153" s="142">
        <f>+SIGIRS!AB61</f>
        <v>8.26</v>
      </c>
      <c r="E153" s="142">
        <f>+SIGIRS!AD61</f>
        <v>8.24</v>
      </c>
      <c r="F153" s="142">
        <f t="shared" si="23"/>
        <v>70</v>
      </c>
      <c r="G153" s="142">
        <f>+SIGIRS!AI61</f>
        <v>70</v>
      </c>
      <c r="H153" s="142">
        <f>+SIGIRS!AJ61</f>
        <v>68.5</v>
      </c>
      <c r="I153" s="142">
        <f>+SIGIRS!DF61</f>
        <v>1.5</v>
      </c>
      <c r="J153" s="142">
        <f>+SIGIRS!DG61</f>
        <v>0</v>
      </c>
      <c r="K153" s="142">
        <f>+SIGIRS!DJ61</f>
        <v>1.5</v>
      </c>
    </row>
    <row r="154" spans="2:11">
      <c r="B154" s="142" t="s">
        <v>161</v>
      </c>
      <c r="C154" s="142">
        <f>+SIGIRS!Z64</f>
        <v>186.05</v>
      </c>
      <c r="D154" s="142">
        <f>+SIGIRS!AB64</f>
        <v>73.099999999999994</v>
      </c>
      <c r="E154" s="142">
        <f>+SIGIRS!AD64</f>
        <v>85.9</v>
      </c>
      <c r="F154" s="142">
        <f t="shared" si="23"/>
        <v>345.04999999999995</v>
      </c>
      <c r="G154" s="142">
        <f>+SIGIRS!AI64</f>
        <v>375.14</v>
      </c>
      <c r="H154" s="142">
        <f>+SIGIRS!AJ64</f>
        <v>230.25</v>
      </c>
      <c r="I154" s="142">
        <f>+SIGIRS!DF64</f>
        <v>114.8</v>
      </c>
      <c r="J154" s="142">
        <f>+SIGIRS!DG64</f>
        <v>104.1</v>
      </c>
      <c r="K154" s="142">
        <f>+SIGIRS!DJ64</f>
        <v>10.7</v>
      </c>
    </row>
    <row r="155" spans="2:11">
      <c r="B155" s="142" t="s">
        <v>162</v>
      </c>
      <c r="C155" s="142">
        <f>+SIGIRS!Z67</f>
        <v>62.2</v>
      </c>
      <c r="D155" s="142">
        <f>+SIGIRS!AB67</f>
        <v>60</v>
      </c>
      <c r="E155" s="142">
        <f>+SIGIRS!AD67</f>
        <v>53</v>
      </c>
      <c r="F155" s="142">
        <f t="shared" si="23"/>
        <v>175.2</v>
      </c>
      <c r="G155" s="142">
        <f>+SIGIRS!AI67</f>
        <v>122</v>
      </c>
      <c r="H155" s="142">
        <f>+SIGIRS!AJ67</f>
        <v>106.2</v>
      </c>
      <c r="I155" s="142">
        <f>+SIGIRS!DF67</f>
        <v>69</v>
      </c>
      <c r="J155" s="142">
        <f>+SIGIRS!DG67</f>
        <v>62</v>
      </c>
      <c r="K155" s="142">
        <f>+SIGIRS!DJ67</f>
        <v>7</v>
      </c>
    </row>
    <row r="156" spans="2:11">
      <c r="B156" s="142" t="s">
        <v>163</v>
      </c>
      <c r="C156" s="142">
        <f>+SIGIRS!Z69</f>
        <v>26.5</v>
      </c>
      <c r="D156" s="142">
        <f>+SIGIRS!AB69</f>
        <v>17</v>
      </c>
      <c r="E156" s="142">
        <f>+SIGIRS!AD69</f>
        <v>12</v>
      </c>
      <c r="F156" s="142">
        <f t="shared" si="23"/>
        <v>55.5</v>
      </c>
      <c r="G156" s="142">
        <f>+SIGIRS!AI69</f>
        <v>43</v>
      </c>
      <c r="H156" s="142">
        <f>+SIGIRS!AJ69</f>
        <v>52.5</v>
      </c>
      <c r="I156" s="142">
        <f>+SIGIRS!DF69</f>
        <v>3</v>
      </c>
      <c r="J156" s="142">
        <f>+SIGIRS!DG69</f>
        <v>2</v>
      </c>
      <c r="K156" s="142">
        <f>+SIGIRS!DJ69</f>
        <v>1</v>
      </c>
    </row>
    <row r="157" spans="2:11">
      <c r="B157" s="142" t="s">
        <v>1736</v>
      </c>
      <c r="C157" s="142">
        <f>+SIGIRS!Z71</f>
        <v>40</v>
      </c>
      <c r="D157" s="142">
        <f>+SIGIRS!AB71</f>
        <v>10.65</v>
      </c>
      <c r="E157" s="142">
        <f>+SIGIRS!AD71</f>
        <v>73.2</v>
      </c>
      <c r="F157" s="142">
        <f t="shared" si="23"/>
        <v>123.85</v>
      </c>
      <c r="G157" s="142">
        <f>+SIGIRS!AI71</f>
        <v>85.794250000000005</v>
      </c>
      <c r="H157" s="142">
        <f>+SIGIRS!AJ71</f>
        <v>107.52</v>
      </c>
      <c r="I157" s="142">
        <f>+SIGIRS!DF71</f>
        <v>16.32</v>
      </c>
      <c r="J157" s="142">
        <f>+SIGIRS!DG71</f>
        <v>16.32</v>
      </c>
      <c r="K157" s="227">
        <f>+SIGIRS!DJ71</f>
        <v>0</v>
      </c>
    </row>
    <row r="158" spans="2:11">
      <c r="B158" s="142" t="s">
        <v>165</v>
      </c>
      <c r="C158" s="142">
        <f>+SIGIRS!Z73</f>
        <v>69.180000000000007</v>
      </c>
      <c r="D158" s="142">
        <f>+SIGIRS!AB73</f>
        <v>21.18</v>
      </c>
      <c r="E158" s="142">
        <f>+SIGIRS!AD73</f>
        <v>100.23</v>
      </c>
      <c r="F158" s="142">
        <f t="shared" si="23"/>
        <v>190.59000000000003</v>
      </c>
      <c r="G158" s="142">
        <f>+SIGIRS!AI73</f>
        <v>187.6</v>
      </c>
      <c r="H158" s="142">
        <f>+SIGIRS!AJ73</f>
        <v>187.6</v>
      </c>
      <c r="I158" s="142">
        <f>+SIGIRS!DF73</f>
        <v>3</v>
      </c>
      <c r="J158" s="142">
        <f>+SIGIRS!DG73</f>
        <v>0</v>
      </c>
      <c r="K158" s="142">
        <f>+SIGIRS!DJ73</f>
        <v>3</v>
      </c>
    </row>
    <row r="159" spans="2:11">
      <c r="B159" s="294" t="s">
        <v>1833</v>
      </c>
      <c r="C159" s="295">
        <f t="shared" ref="C159:K159" si="24">SUM(C151:C158)</f>
        <v>617.21</v>
      </c>
      <c r="D159" s="295">
        <f t="shared" si="24"/>
        <v>215.77</v>
      </c>
      <c r="E159" s="295">
        <f t="shared" si="24"/>
        <v>671.34</v>
      </c>
      <c r="F159" s="295">
        <f t="shared" si="24"/>
        <v>1504.3199999999997</v>
      </c>
      <c r="G159" s="295">
        <f t="shared" si="24"/>
        <v>1266.7742499999999</v>
      </c>
      <c r="H159" s="295">
        <f t="shared" si="24"/>
        <v>1134.81</v>
      </c>
      <c r="I159" s="295">
        <f t="shared" si="24"/>
        <v>370.52</v>
      </c>
      <c r="J159" s="295">
        <f t="shared" si="24"/>
        <v>340.61999999999995</v>
      </c>
      <c r="K159" s="295">
        <f t="shared" si="24"/>
        <v>29.9</v>
      </c>
    </row>
    <row r="160" spans="2:11">
      <c r="F160" s="215"/>
    </row>
    <row r="161" spans="2:11">
      <c r="K161" s="215"/>
    </row>
    <row r="169" spans="2:11">
      <c r="B169" s="143" t="s">
        <v>1737</v>
      </c>
      <c r="C169" s="143" t="s">
        <v>1747</v>
      </c>
      <c r="D169" s="143" t="s">
        <v>1748</v>
      </c>
      <c r="E169" s="143" t="s">
        <v>1639</v>
      </c>
      <c r="F169" s="210" t="s">
        <v>1839</v>
      </c>
      <c r="G169" s="210" t="s">
        <v>1836</v>
      </c>
      <c r="H169" s="210" t="s">
        <v>1757</v>
      </c>
      <c r="I169" s="210" t="s">
        <v>1835</v>
      </c>
      <c r="J169" s="143" t="s">
        <v>1838</v>
      </c>
      <c r="K169" s="143" t="s">
        <v>1748</v>
      </c>
    </row>
    <row r="170" spans="2:11">
      <c r="B170" s="142" t="s">
        <v>1738</v>
      </c>
      <c r="C170" s="227">
        <f>+SIGIRS!Z75</f>
        <v>12.18</v>
      </c>
      <c r="D170" s="227">
        <f>+SIGIRS!AB75</f>
        <v>4.34</v>
      </c>
      <c r="E170" s="227">
        <f>+SIGIRS!AD75</f>
        <v>1.98</v>
      </c>
      <c r="F170" s="227">
        <f>+C170+D170+E170</f>
        <v>18.5</v>
      </c>
      <c r="G170" s="231">
        <f>+SIGIRS!AI75</f>
        <v>18.5</v>
      </c>
      <c r="H170" s="231">
        <f>+SIGIRS!AJ75</f>
        <v>16.41</v>
      </c>
      <c r="I170" s="231">
        <f>+SIGIRS!DF75</f>
        <v>2.09</v>
      </c>
      <c r="J170" s="231">
        <f>+SIGIRS!DG75</f>
        <v>0.97</v>
      </c>
      <c r="K170" s="231">
        <f>+SIGIRS!DJ75</f>
        <v>1.1200000000000001</v>
      </c>
    </row>
    <row r="171" spans="2:11">
      <c r="B171" s="142" t="s">
        <v>1743</v>
      </c>
      <c r="C171" s="227">
        <f>+SIGIRS!Z77</f>
        <v>25.11</v>
      </c>
      <c r="D171" s="227">
        <f>+SIGIRS!AB77</f>
        <v>18.47</v>
      </c>
      <c r="E171" s="227">
        <f>+SIGIRS!AD77</f>
        <v>7.33</v>
      </c>
      <c r="F171" s="227">
        <f t="shared" ref="F171:F179" si="25">+C171+D171+E171</f>
        <v>50.91</v>
      </c>
      <c r="G171" s="231">
        <f>+SIGIRS!AI77</f>
        <v>35</v>
      </c>
      <c r="H171" s="231">
        <f>+SIGIRS!AJ77</f>
        <v>35</v>
      </c>
      <c r="I171" s="231">
        <f>+SIGIRS!DF77</f>
        <v>0</v>
      </c>
      <c r="J171" s="231">
        <f>+SIGIRS!DG77</f>
        <v>0</v>
      </c>
      <c r="K171" s="231">
        <f>+SIGIRS!DJ77</f>
        <v>0</v>
      </c>
    </row>
    <row r="172" spans="2:11">
      <c r="B172" s="142" t="s">
        <v>169</v>
      </c>
      <c r="C172" s="227">
        <f>+SIGIRS!Z79</f>
        <v>17.600000000000001</v>
      </c>
      <c r="D172" s="227">
        <f>+SIGIRS!AB79</f>
        <v>7.72</v>
      </c>
      <c r="E172" s="227">
        <f>+SIGIRS!AD79</f>
        <v>3.68</v>
      </c>
      <c r="F172" s="227">
        <f t="shared" si="25"/>
        <v>29</v>
      </c>
      <c r="G172" s="231">
        <f>+SIGIRS!AI79</f>
        <v>29</v>
      </c>
      <c r="H172" s="231">
        <f>+SIGIRS!AJ79</f>
        <v>27.2</v>
      </c>
      <c r="I172" s="231">
        <f>+SIGIRS!DF79</f>
        <v>1.8</v>
      </c>
      <c r="J172" s="231">
        <f>+SIGIRS!DG79</f>
        <v>0</v>
      </c>
      <c r="K172" s="231">
        <f>+SIGIRS!DJ79</f>
        <v>1.8</v>
      </c>
    </row>
    <row r="173" spans="2:11">
      <c r="B173" s="142" t="s">
        <v>1739</v>
      </c>
      <c r="C173" s="227">
        <f>+SIGIRS!Z81</f>
        <v>14.62</v>
      </c>
      <c r="D173" s="227">
        <f>+SIGIRS!AB81</f>
        <v>8.6199999999999992</v>
      </c>
      <c r="E173" s="227">
        <f>+SIGIRS!AD81</f>
        <v>2.8800000000000026</v>
      </c>
      <c r="F173" s="227">
        <f t="shared" si="25"/>
        <v>26.12</v>
      </c>
      <c r="G173" s="231">
        <f>+SIGIRS!AI81</f>
        <v>23.84</v>
      </c>
      <c r="H173" s="231">
        <f>+SIGIRS!AJ81</f>
        <v>23.84</v>
      </c>
      <c r="I173" s="231">
        <f>+SIGIRS!DF81</f>
        <v>2.2799999999999998</v>
      </c>
      <c r="J173" s="231">
        <f>+SIGIRS!DG81</f>
        <v>0</v>
      </c>
      <c r="K173" s="231">
        <f>+SIGIRS!DJ81</f>
        <v>2.2799999999999998</v>
      </c>
    </row>
    <row r="174" spans="2:11">
      <c r="B174" s="142" t="s">
        <v>1837</v>
      </c>
      <c r="C174" s="227">
        <f>+SIGIRS!Z83</f>
        <v>32.14</v>
      </c>
      <c r="D174" s="227">
        <f>+SIGIRS!AB83</f>
        <v>22.32</v>
      </c>
      <c r="E174" s="227">
        <f>+SIGIRS!AD83</f>
        <v>9.5399999999999991</v>
      </c>
      <c r="F174" s="227">
        <f t="shared" si="25"/>
        <v>64</v>
      </c>
      <c r="G174" s="231">
        <f>+SIGIRS!AI83</f>
        <v>60</v>
      </c>
      <c r="H174" s="231">
        <f>+SIGIRS!AJ83</f>
        <v>58</v>
      </c>
      <c r="I174" s="231">
        <f>+SIGIRS!DF83</f>
        <v>6</v>
      </c>
      <c r="J174" s="231">
        <f>+SIGIRS!DG83</f>
        <v>0</v>
      </c>
      <c r="K174" s="231">
        <f>+SIGIRS!DJ83</f>
        <v>6</v>
      </c>
    </row>
    <row r="175" spans="2:11">
      <c r="B175" s="142" t="s">
        <v>172</v>
      </c>
      <c r="C175" s="227">
        <f>+SIGIRS!Z85</f>
        <v>14.16</v>
      </c>
      <c r="D175" s="227">
        <f>+SIGIRS!AB85</f>
        <v>5.0199999999999996</v>
      </c>
      <c r="E175" s="227">
        <f>+SIGIRS!AD85</f>
        <v>6.57</v>
      </c>
      <c r="F175" s="227">
        <f t="shared" si="25"/>
        <v>25.75</v>
      </c>
      <c r="G175" s="231">
        <f>+SIGIRS!AI85</f>
        <v>25.75</v>
      </c>
      <c r="H175" s="231">
        <f>+SIGIRS!AJ85</f>
        <v>25.75</v>
      </c>
      <c r="I175" s="231">
        <f>+SIGIRS!DF85</f>
        <v>0</v>
      </c>
      <c r="J175" s="231">
        <f>+SIGIRS!DG85</f>
        <v>0</v>
      </c>
      <c r="K175" s="231">
        <f>+SIGIRS!DJ85</f>
        <v>0</v>
      </c>
    </row>
    <row r="176" spans="2:11">
      <c r="B176" s="142" t="s">
        <v>173</v>
      </c>
      <c r="C176" s="227">
        <f>+SIGIRS!Z87</f>
        <v>15.4</v>
      </c>
      <c r="D176" s="227">
        <f>+SIGIRS!AB87</f>
        <v>3.1</v>
      </c>
      <c r="E176" s="227">
        <f>+SIGIRS!AD87</f>
        <v>9.76</v>
      </c>
      <c r="F176" s="227">
        <f t="shared" si="25"/>
        <v>28.259999999999998</v>
      </c>
      <c r="G176" s="231">
        <f>+SIGIRS!AI87</f>
        <v>28.26</v>
      </c>
      <c r="H176" s="231">
        <f>+SIGIRS!AJ87</f>
        <v>20.260000000000002</v>
      </c>
      <c r="I176" s="231">
        <f>+SIGIRS!DF87</f>
        <v>8</v>
      </c>
      <c r="J176" s="231">
        <f>+SIGIRS!DG87</f>
        <v>4</v>
      </c>
      <c r="K176" s="231">
        <f>+SIGIRS!DJ87</f>
        <v>4</v>
      </c>
    </row>
    <row r="177" spans="2:11">
      <c r="B177" s="142" t="s">
        <v>1740</v>
      </c>
      <c r="C177" s="227">
        <f>+SIGIRS!Z89</f>
        <v>122</v>
      </c>
      <c r="D177" s="227">
        <f>+SIGIRS!AB89</f>
        <v>39.590000000000003</v>
      </c>
      <c r="E177" s="227">
        <f>+SIGIRS!AD89</f>
        <v>27.86</v>
      </c>
      <c r="F177" s="227">
        <f t="shared" si="25"/>
        <v>189.45</v>
      </c>
      <c r="G177" s="231">
        <f>+SIGIRS!AI89</f>
        <v>171.95</v>
      </c>
      <c r="H177" s="231">
        <f>+SIGIRS!AJ89</f>
        <v>171.95</v>
      </c>
      <c r="I177" s="231">
        <f>+SIGIRS!DF89</f>
        <v>17.5</v>
      </c>
      <c r="J177" s="231">
        <f>+SIGIRS!DG89</f>
        <v>0</v>
      </c>
      <c r="K177" s="231">
        <f>+SIGIRS!DJ89</f>
        <v>17.5</v>
      </c>
    </row>
    <row r="178" spans="2:11">
      <c r="B178" s="142" t="s">
        <v>1741</v>
      </c>
      <c r="C178" s="227">
        <f>+SIGIRS!Z91</f>
        <v>135.80000000000001</v>
      </c>
      <c r="D178" s="227">
        <f>+SIGIRS!AB91</f>
        <v>166</v>
      </c>
      <c r="E178" s="227">
        <f>+SIGIRS!AD91</f>
        <v>56.5</v>
      </c>
      <c r="F178" s="227">
        <f t="shared" si="25"/>
        <v>358.3</v>
      </c>
      <c r="G178" s="231">
        <f>+SIGIRS!AI91</f>
        <v>358.3</v>
      </c>
      <c r="H178" s="231">
        <f>+SIGIRS!AJ91</f>
        <v>334</v>
      </c>
      <c r="I178" s="231">
        <f>+SIGIRS!DF91</f>
        <v>24.3</v>
      </c>
      <c r="J178" s="231">
        <f>+SIGIRS!DG91</f>
        <v>3.3</v>
      </c>
      <c r="K178" s="231">
        <f>+SIGIRS!DJ91</f>
        <v>21</v>
      </c>
    </row>
    <row r="179" spans="2:11">
      <c r="B179" s="142" t="s">
        <v>1742</v>
      </c>
      <c r="C179" s="227">
        <f>+SIGIRS!Z93</f>
        <v>72.44</v>
      </c>
      <c r="D179" s="227">
        <f>+SIGIRS!AB93</f>
        <v>39.700000000000003</v>
      </c>
      <c r="E179" s="227">
        <f>+SIGIRS!AD93</f>
        <v>27.16</v>
      </c>
      <c r="F179" s="227">
        <f t="shared" si="25"/>
        <v>139.30000000000001</v>
      </c>
      <c r="G179" s="231">
        <f>+SIGIRS!AI93</f>
        <v>139.30000000000001</v>
      </c>
      <c r="H179" s="231">
        <f>+SIGIRS!AJ93</f>
        <v>139.30000000000001</v>
      </c>
      <c r="I179" s="231">
        <f>+SIGIRS!DF93</f>
        <v>0</v>
      </c>
      <c r="J179" s="231">
        <f>+SIGIRS!DG93</f>
        <v>0</v>
      </c>
      <c r="K179" s="231">
        <f>+SIGIRS!DJ93</f>
        <v>0</v>
      </c>
    </row>
    <row r="180" spans="2:11">
      <c r="B180" s="294" t="s">
        <v>1833</v>
      </c>
      <c r="C180" s="295">
        <f t="shared" ref="C180:K180" si="26">SUM(C170:C179)</f>
        <v>461.45</v>
      </c>
      <c r="D180" s="295">
        <f t="shared" si="26"/>
        <v>314.88</v>
      </c>
      <c r="E180" s="295">
        <f t="shared" si="26"/>
        <v>153.26</v>
      </c>
      <c r="F180" s="295">
        <f t="shared" si="26"/>
        <v>929.58999999999992</v>
      </c>
      <c r="G180" s="295">
        <f t="shared" si="26"/>
        <v>889.89999999999986</v>
      </c>
      <c r="H180" s="295">
        <f t="shared" si="26"/>
        <v>851.71</v>
      </c>
      <c r="I180" s="295">
        <f t="shared" si="26"/>
        <v>61.97</v>
      </c>
      <c r="J180" s="295">
        <f t="shared" si="26"/>
        <v>8.27</v>
      </c>
      <c r="K180" s="295">
        <f t="shared" si="26"/>
        <v>53.7</v>
      </c>
    </row>
    <row r="185" spans="2:11">
      <c r="E185" s="215"/>
    </row>
    <row r="192" spans="2:11">
      <c r="B192" s="143" t="s">
        <v>1167</v>
      </c>
      <c r="C192" s="143" t="s">
        <v>1747</v>
      </c>
      <c r="D192" s="143" t="s">
        <v>1748</v>
      </c>
      <c r="E192" s="143" t="s">
        <v>1639</v>
      </c>
      <c r="F192" s="210" t="s">
        <v>1839</v>
      </c>
      <c r="G192" s="210" t="s">
        <v>1836</v>
      </c>
      <c r="H192" s="210" t="s">
        <v>1757</v>
      </c>
      <c r="I192" s="210" t="s">
        <v>1835</v>
      </c>
      <c r="J192" s="143" t="s">
        <v>1838</v>
      </c>
      <c r="K192" s="143" t="s">
        <v>1748</v>
      </c>
    </row>
    <row r="193" spans="2:11">
      <c r="B193" s="142" t="s">
        <v>1744</v>
      </c>
      <c r="C193" s="234">
        <f>+SIGIRS!Z95</f>
        <v>130</v>
      </c>
      <c r="D193" s="234">
        <f>+SIGIRS!AB95</f>
        <v>66.040000000000006</v>
      </c>
      <c r="E193" s="234">
        <f>+SIGIRS!AD95</f>
        <v>15</v>
      </c>
      <c r="F193" s="234">
        <f>+C193+D193+E193</f>
        <v>211.04000000000002</v>
      </c>
      <c r="G193" s="142">
        <f>+SIGIRS!AI95</f>
        <v>202.4</v>
      </c>
      <c r="H193" s="142">
        <f>+SIGIRS!AJ95</f>
        <v>202.4</v>
      </c>
      <c r="I193" s="142">
        <f>+SIGIRS!DF95</f>
        <v>0</v>
      </c>
      <c r="J193" s="142">
        <f>+SIGIRS!DG95</f>
        <v>0</v>
      </c>
      <c r="K193" s="227">
        <f>+SIGIRS!DJ95</f>
        <v>0</v>
      </c>
    </row>
    <row r="194" spans="2:11">
      <c r="B194" s="142" t="s">
        <v>179</v>
      </c>
      <c r="C194" s="234">
        <f>+SIGIRS!Z97</f>
        <v>456.66</v>
      </c>
      <c r="D194" s="234">
        <f>+SIGIRS!AB97</f>
        <v>459.24</v>
      </c>
      <c r="E194" s="234">
        <f>+SIGIRS!AD97</f>
        <v>374.1</v>
      </c>
      <c r="F194" s="234">
        <f t="shared" ref="F194:F199" si="27">+C194+D194+E194</f>
        <v>1290</v>
      </c>
      <c r="G194" s="142">
        <f>+SIGIRS!AI97</f>
        <v>1290</v>
      </c>
      <c r="H194" s="142">
        <f>+SIGIRS!AJ97</f>
        <v>1290</v>
      </c>
      <c r="I194" s="142">
        <f>+SIGIRS!DF97</f>
        <v>26</v>
      </c>
      <c r="J194" s="142">
        <f>+SIGIRS!DG97</f>
        <v>0</v>
      </c>
      <c r="K194" s="227">
        <f>+SIGIRS!DJ97</f>
        <v>26</v>
      </c>
    </row>
    <row r="195" spans="2:11">
      <c r="B195" s="142" t="s">
        <v>180</v>
      </c>
      <c r="C195" s="234">
        <f>+SIGIRS!Z99</f>
        <v>314.82</v>
      </c>
      <c r="D195" s="234">
        <f>+SIGIRS!AB99</f>
        <v>375.37</v>
      </c>
      <c r="E195" s="234">
        <f>+SIGIRS!AD99</f>
        <v>80.11</v>
      </c>
      <c r="F195" s="234">
        <f t="shared" si="27"/>
        <v>770.30000000000007</v>
      </c>
      <c r="G195" s="232">
        <f>+SIGIRS!AI99</f>
        <v>756.61</v>
      </c>
      <c r="H195" s="232">
        <f>+SIGIRS!AJ99</f>
        <v>736.61</v>
      </c>
      <c r="I195" s="142">
        <f>+SIGIRS!DF99</f>
        <v>20</v>
      </c>
      <c r="J195" s="142">
        <f>+SIGIRS!DG99</f>
        <v>0</v>
      </c>
      <c r="K195" s="227">
        <f>+SIGIRS!DJ99</f>
        <v>20</v>
      </c>
    </row>
    <row r="196" spans="2:11">
      <c r="B196" s="142" t="s">
        <v>1745</v>
      </c>
      <c r="C196" s="234">
        <f>+SIGIRS!Z101</f>
        <v>146</v>
      </c>
      <c r="D196" s="234">
        <f>+SIGIRS!AB101</f>
        <v>91.2</v>
      </c>
      <c r="E196" s="234">
        <f>+SIGIRS!AD101</f>
        <v>15.39</v>
      </c>
      <c r="F196" s="234">
        <f t="shared" si="27"/>
        <v>252.58999999999997</v>
      </c>
      <c r="G196" s="142">
        <f>+SIGIRS!AI101</f>
        <v>252.59</v>
      </c>
      <c r="H196" s="142">
        <f>+SIGIRS!AJ101</f>
        <v>252.59</v>
      </c>
      <c r="I196" s="142">
        <f>+SIGIRS!DF101</f>
        <v>0</v>
      </c>
      <c r="J196" s="142">
        <f>+SIGIRS!DG101</f>
        <v>0</v>
      </c>
      <c r="K196" s="227">
        <f>+SIGIRS!DJ101</f>
        <v>0</v>
      </c>
    </row>
    <row r="197" spans="2:11">
      <c r="B197" s="142" t="s">
        <v>1746</v>
      </c>
      <c r="C197" s="234">
        <f>+SIGIRS!Z103</f>
        <v>155.12</v>
      </c>
      <c r="D197" s="234">
        <f>+SIGIRS!AB103</f>
        <v>55.4</v>
      </c>
      <c r="E197" s="234">
        <f>+SIGIRS!AD103</f>
        <v>66.5</v>
      </c>
      <c r="F197" s="234">
        <f t="shared" si="27"/>
        <v>277.02</v>
      </c>
      <c r="G197" s="142">
        <f>+SIGIRS!AI103</f>
        <v>277</v>
      </c>
      <c r="H197" s="142">
        <f>+SIGIRS!AJ103</f>
        <v>277</v>
      </c>
      <c r="I197" s="142">
        <f>+SIGIRS!DF103</f>
        <v>0</v>
      </c>
      <c r="J197" s="142">
        <f>+SIGIRS!DG103</f>
        <v>0</v>
      </c>
      <c r="K197" s="227">
        <f>+SIGIRS!DJ103</f>
        <v>0</v>
      </c>
    </row>
    <row r="198" spans="2:11">
      <c r="B198" s="142" t="s">
        <v>183</v>
      </c>
      <c r="C198" s="234">
        <f>+SIGIRS!Z105</f>
        <v>82.44</v>
      </c>
      <c r="D198" s="234">
        <f>+SIGIRS!AB105</f>
        <v>37.799999999999997</v>
      </c>
      <c r="E198" s="234">
        <f>+SIGIRS!AD105</f>
        <v>79.8</v>
      </c>
      <c r="F198" s="234">
        <f t="shared" si="27"/>
        <v>200.04</v>
      </c>
      <c r="G198" s="142">
        <f>+SIGIRS!AI105</f>
        <v>200</v>
      </c>
      <c r="H198" s="142">
        <f>+SIGIRS!AJ105</f>
        <v>130</v>
      </c>
      <c r="I198" s="142">
        <f>+SIGIRS!DF105</f>
        <v>70</v>
      </c>
      <c r="J198" s="142">
        <f>+SIGIRS!DG105</f>
        <v>40</v>
      </c>
      <c r="K198" s="227">
        <f>+SIGIRS!DJ105</f>
        <v>30</v>
      </c>
    </row>
    <row r="199" spans="2:11">
      <c r="B199" s="142" t="s">
        <v>184</v>
      </c>
      <c r="C199" s="234">
        <f>+SIGIRS!Z107</f>
        <v>181.8</v>
      </c>
      <c r="D199" s="234">
        <f>+SIGIRS!AB107</f>
        <v>50.08</v>
      </c>
      <c r="E199" s="234">
        <f>+SIGIRS!AD107</f>
        <v>86.1</v>
      </c>
      <c r="F199" s="234">
        <f t="shared" si="27"/>
        <v>317.98</v>
      </c>
      <c r="G199" s="142">
        <f>+SIGIRS!AI107</f>
        <v>318.38</v>
      </c>
      <c r="H199" s="142">
        <f>+SIGIRS!AJ107</f>
        <v>286</v>
      </c>
      <c r="I199" s="142">
        <f>+SIGIRS!DF107</f>
        <v>32.380000000000003</v>
      </c>
      <c r="J199" s="142">
        <f>+SIGIRS!DG107</f>
        <v>0</v>
      </c>
      <c r="K199" s="227">
        <f>+SIGIRS!DJ107</f>
        <v>32.380000000000003</v>
      </c>
    </row>
    <row r="200" spans="2:11">
      <c r="B200" s="294" t="s">
        <v>1833</v>
      </c>
      <c r="C200" s="295">
        <f t="shared" ref="C200:K200" si="28">SUM(C193:C199)</f>
        <v>1466.84</v>
      </c>
      <c r="D200" s="295">
        <f t="shared" si="28"/>
        <v>1135.1299999999999</v>
      </c>
      <c r="E200" s="295">
        <f t="shared" si="28"/>
        <v>717</v>
      </c>
      <c r="F200" s="295">
        <f t="shared" si="28"/>
        <v>3318.9700000000003</v>
      </c>
      <c r="G200" s="295">
        <f t="shared" si="28"/>
        <v>3296.9800000000005</v>
      </c>
      <c r="H200" s="295">
        <f t="shared" si="28"/>
        <v>3174.6000000000004</v>
      </c>
      <c r="I200" s="295">
        <f t="shared" si="28"/>
        <v>148.38</v>
      </c>
      <c r="J200" s="295">
        <f t="shared" si="28"/>
        <v>40</v>
      </c>
      <c r="K200" s="295">
        <f t="shared" si="28"/>
        <v>108.38</v>
      </c>
    </row>
    <row r="203" spans="2:11">
      <c r="F203" s="215"/>
    </row>
    <row r="213" spans="2:11">
      <c r="B213" s="143" t="s">
        <v>186</v>
      </c>
      <c r="C213" s="143" t="s">
        <v>1747</v>
      </c>
      <c r="D213" s="143" t="s">
        <v>1748</v>
      </c>
      <c r="E213" s="143" t="s">
        <v>1639</v>
      </c>
      <c r="F213" s="210" t="s">
        <v>1839</v>
      </c>
      <c r="G213" s="210" t="s">
        <v>1836</v>
      </c>
      <c r="H213" s="210" t="s">
        <v>1757</v>
      </c>
      <c r="I213" s="210" t="s">
        <v>1835</v>
      </c>
      <c r="J213" s="143" t="s">
        <v>1838</v>
      </c>
      <c r="K213" s="143" t="s">
        <v>1748</v>
      </c>
    </row>
    <row r="214" spans="2:11">
      <c r="B214" s="142" t="s">
        <v>185</v>
      </c>
      <c r="C214" s="142">
        <f>+SIGIRS!Z109</f>
        <v>4</v>
      </c>
      <c r="D214" s="142">
        <f>+SIGIRS!AB109</f>
        <v>2</v>
      </c>
      <c r="E214" s="142">
        <f>+SIGIRS!AD109</f>
        <v>6</v>
      </c>
      <c r="F214" s="142">
        <f>+C214+D214+E214</f>
        <v>12</v>
      </c>
      <c r="G214" s="142">
        <f>+SIGIRS!AI109</f>
        <v>6</v>
      </c>
      <c r="H214" s="142">
        <f>+SIGIRS!AJ109</f>
        <v>6</v>
      </c>
      <c r="I214" s="142">
        <f>+SIGIRS!DF109</f>
        <v>6</v>
      </c>
      <c r="J214" s="142">
        <f>+SIGIRS!DG109</f>
        <v>4</v>
      </c>
      <c r="K214" s="227">
        <f>+SIGIRS!DJ109</f>
        <v>2</v>
      </c>
    </row>
    <row r="215" spans="2:11">
      <c r="B215" s="142" t="s">
        <v>1749</v>
      </c>
      <c r="C215" s="142">
        <f>+SIGIRS!Z111</f>
        <v>47.1</v>
      </c>
      <c r="D215" s="142">
        <f>+SIGIRS!AB111</f>
        <v>45.63</v>
      </c>
      <c r="E215" s="142">
        <f>+SIGIRS!AD111</f>
        <v>23.1</v>
      </c>
      <c r="F215" s="142">
        <f t="shared" ref="F215:F230" si="29">+C215+D215+E215</f>
        <v>115.83000000000001</v>
      </c>
      <c r="G215" s="142">
        <f>+SIGIRS!AI111</f>
        <v>88</v>
      </c>
      <c r="H215" s="142">
        <f>+SIGIRS!AJ111</f>
        <v>88</v>
      </c>
      <c r="I215" s="142">
        <f>+SIGIRS!DF111</f>
        <v>27.8</v>
      </c>
      <c r="J215" s="142">
        <f>+SIGIRS!DG111</f>
        <v>0</v>
      </c>
      <c r="K215" s="227">
        <f>+SIGIRS!DJ111</f>
        <v>27.8</v>
      </c>
    </row>
    <row r="216" spans="2:11">
      <c r="B216" s="142" t="s">
        <v>188</v>
      </c>
      <c r="C216" s="142">
        <f>+SIGIRS!Z113</f>
        <v>14.94</v>
      </c>
      <c r="D216" s="142">
        <f>+SIGIRS!AB113</f>
        <v>4.08</v>
      </c>
      <c r="E216" s="142">
        <f>+SIGIRS!AD113</f>
        <v>11</v>
      </c>
      <c r="F216" s="142">
        <f t="shared" si="29"/>
        <v>30.02</v>
      </c>
      <c r="G216" s="142">
        <f>+SIGIRS!AI113</f>
        <v>30</v>
      </c>
      <c r="H216" s="142">
        <f>+SIGIRS!AJ113</f>
        <v>29.67</v>
      </c>
      <c r="I216" s="142">
        <f>+SIGIRS!DF113</f>
        <v>0.33</v>
      </c>
      <c r="J216" s="142">
        <f>+SIGIRS!DG113</f>
        <v>0</v>
      </c>
      <c r="K216" s="231">
        <f>+SIGIRS!DJ113</f>
        <v>0.33</v>
      </c>
    </row>
    <row r="217" spans="2:11">
      <c r="B217" s="142" t="s">
        <v>189</v>
      </c>
      <c r="C217" s="142">
        <f>+SIGIRS!Z115</f>
        <v>10.62</v>
      </c>
      <c r="D217" s="142">
        <f>+SIGIRS!AB115</f>
        <v>4.33</v>
      </c>
      <c r="E217" s="142">
        <f>+SIGIRS!AD115</f>
        <v>6.78</v>
      </c>
      <c r="F217" s="142">
        <f t="shared" si="29"/>
        <v>21.73</v>
      </c>
      <c r="G217" s="142">
        <f>+SIGIRS!AI115</f>
        <v>21.68</v>
      </c>
      <c r="H217" s="142">
        <f>+SIGIRS!AJ115</f>
        <v>17.68</v>
      </c>
      <c r="I217" s="142">
        <f>+SIGIRS!DF115</f>
        <v>4</v>
      </c>
      <c r="J217" s="142">
        <f>+SIGIRS!DG115</f>
        <v>0</v>
      </c>
      <c r="K217" s="227">
        <f>+SIGIRS!DJ115</f>
        <v>4</v>
      </c>
    </row>
    <row r="218" spans="2:11">
      <c r="B218" s="142" t="s">
        <v>190</v>
      </c>
      <c r="C218" s="142">
        <f>+SIGIRS!Z117</f>
        <v>7.34</v>
      </c>
      <c r="D218" s="142">
        <f>+SIGIRS!AB117</f>
        <v>5.32</v>
      </c>
      <c r="E218" s="142">
        <f>+SIGIRS!AD117</f>
        <v>7.4</v>
      </c>
      <c r="F218" s="142">
        <f t="shared" si="29"/>
        <v>20.060000000000002</v>
      </c>
      <c r="G218" s="142">
        <f>+SIGIRS!AI117</f>
        <v>20</v>
      </c>
      <c r="H218" s="142">
        <f>+SIGIRS!AJ117</f>
        <v>17</v>
      </c>
      <c r="I218" s="142">
        <f>+SIGIRS!DF117</f>
        <v>3</v>
      </c>
      <c r="J218" s="142">
        <f>+SIGIRS!DG117</f>
        <v>0</v>
      </c>
      <c r="K218" s="227">
        <f>+SIGIRS!DJ117</f>
        <v>3</v>
      </c>
    </row>
    <row r="219" spans="2:11">
      <c r="B219" s="142" t="s">
        <v>191</v>
      </c>
      <c r="C219" s="231">
        <f>+SIGIRS!Z119</f>
        <v>14.28</v>
      </c>
      <c r="D219" s="231">
        <f>+SIGIRS!AB119</f>
        <v>10.96</v>
      </c>
      <c r="E219" s="231">
        <f>+SIGIRS!AD119</f>
        <v>21.76</v>
      </c>
      <c r="F219" s="142">
        <f t="shared" si="29"/>
        <v>47</v>
      </c>
      <c r="G219" s="231">
        <f>+SIGIRS!AI119</f>
        <v>47</v>
      </c>
      <c r="H219" s="231">
        <f>+SIGIRS!AJ119</f>
        <v>38.200000000000003</v>
      </c>
      <c r="I219" s="231">
        <f>+SIGIRS!DF119</f>
        <v>8.8000000000000007</v>
      </c>
      <c r="J219" s="231">
        <f>+SIGIRS!DG119</f>
        <v>2.8</v>
      </c>
      <c r="K219" s="231">
        <f>+SIGIRS!DJ119</f>
        <v>6</v>
      </c>
    </row>
    <row r="220" spans="2:11">
      <c r="B220" s="142" t="s">
        <v>1750</v>
      </c>
      <c r="C220" s="142">
        <f>+SIGIRS!Z121</f>
        <v>80.63</v>
      </c>
      <c r="D220" s="142">
        <f>+SIGIRS!AB121</f>
        <v>198.91</v>
      </c>
      <c r="E220" s="142">
        <f>+SIGIRS!AD121</f>
        <v>22.8</v>
      </c>
      <c r="F220" s="142">
        <f t="shared" si="29"/>
        <v>302.33999999999997</v>
      </c>
      <c r="G220" s="142">
        <f>+SIGIRS!AI121</f>
        <v>302.3</v>
      </c>
      <c r="H220" s="142">
        <f>+SIGIRS!AJ121</f>
        <v>274.3</v>
      </c>
      <c r="I220" s="142">
        <f>+SIGIRS!DF121</f>
        <v>28</v>
      </c>
      <c r="J220" s="142">
        <f>+SIGIRS!DG121</f>
        <v>5</v>
      </c>
      <c r="K220" s="227">
        <f>+SIGIRS!DJ121</f>
        <v>23</v>
      </c>
    </row>
    <row r="221" spans="2:11">
      <c r="B221" s="142" t="s">
        <v>193</v>
      </c>
      <c r="C221" s="142">
        <f>+SIGIRS!Z123</f>
        <v>63.2</v>
      </c>
      <c r="D221" s="142">
        <f>+SIGIRS!AB123</f>
        <v>15.55</v>
      </c>
      <c r="E221" s="142">
        <f>+SIGIRS!AD123</f>
        <v>41.2</v>
      </c>
      <c r="F221" s="142">
        <f t="shared" si="29"/>
        <v>119.95</v>
      </c>
      <c r="G221" s="142">
        <f>+SIGIRS!AI123</f>
        <v>120</v>
      </c>
      <c r="H221" s="142">
        <f>+SIGIRS!AJ123</f>
        <v>115</v>
      </c>
      <c r="I221" s="142">
        <f>+SIGIRS!DF123</f>
        <v>5</v>
      </c>
      <c r="J221" s="142">
        <f>+SIGIRS!DG123</f>
        <v>0</v>
      </c>
      <c r="K221" s="227">
        <f>+SIGIRS!DJ123</f>
        <v>5</v>
      </c>
    </row>
    <row r="222" spans="2:11">
      <c r="B222" s="142" t="s">
        <v>1751</v>
      </c>
      <c r="C222" s="231">
        <f>+SIGIRS!Z125</f>
        <v>40.11</v>
      </c>
      <c r="D222" s="231">
        <f>+SIGIRS!AB125</f>
        <v>17.02</v>
      </c>
      <c r="E222" s="231">
        <f>+SIGIRS!AD125</f>
        <v>21.4</v>
      </c>
      <c r="F222" s="142">
        <f t="shared" si="29"/>
        <v>78.53</v>
      </c>
      <c r="G222" s="231">
        <f>+SIGIRS!AI125</f>
        <v>78.61</v>
      </c>
      <c r="H222" s="231">
        <f>+SIGIRS!AJ125</f>
        <v>78.61</v>
      </c>
      <c r="I222" s="231">
        <f>+SIGIRS!DF125</f>
        <v>0</v>
      </c>
      <c r="J222" s="231">
        <f>+SIGIRS!DG125</f>
        <v>0</v>
      </c>
      <c r="K222" s="231">
        <f>+SIGIRS!DJ125</f>
        <v>0</v>
      </c>
    </row>
    <row r="223" spans="2:11">
      <c r="B223" s="142" t="s">
        <v>195</v>
      </c>
      <c r="C223" s="231">
        <f>+SIGIRS!Z127</f>
        <v>20.86</v>
      </c>
      <c r="D223" s="231">
        <f>+SIGIRS!AB127</f>
        <v>10.28</v>
      </c>
      <c r="E223" s="231">
        <f>+SIGIRS!AD127</f>
        <v>6.66</v>
      </c>
      <c r="F223" s="142">
        <f t="shared" si="29"/>
        <v>37.799999999999997</v>
      </c>
      <c r="G223" s="231">
        <f>+SIGIRS!AI127</f>
        <v>37.799999999999997</v>
      </c>
      <c r="H223" s="231">
        <f>+SIGIRS!AJ127</f>
        <v>36.6</v>
      </c>
      <c r="I223" s="231">
        <f>+SIGIRS!DF127</f>
        <v>1.2</v>
      </c>
      <c r="J223" s="231">
        <f>+SIGIRS!DG127</f>
        <v>0</v>
      </c>
      <c r="K223" s="231">
        <f>+SIGIRS!DJ127</f>
        <v>1.2</v>
      </c>
    </row>
    <row r="224" spans="2:11">
      <c r="B224" s="142" t="s">
        <v>196</v>
      </c>
      <c r="C224" s="231">
        <f>+SIGIRS!Z129</f>
        <v>85</v>
      </c>
      <c r="D224" s="231">
        <f>+SIGIRS!AB129</f>
        <v>17.5</v>
      </c>
      <c r="E224" s="231">
        <f>+SIGIRS!AD129</f>
        <v>41.5</v>
      </c>
      <c r="F224" s="142">
        <f t="shared" si="29"/>
        <v>144</v>
      </c>
      <c r="G224" s="231">
        <f>+SIGIRS!AI129</f>
        <v>144</v>
      </c>
      <c r="H224" s="231">
        <f>+SIGIRS!AJ129</f>
        <v>138</v>
      </c>
      <c r="I224" s="231">
        <f>+SIGIRS!DF129</f>
        <v>6</v>
      </c>
      <c r="J224" s="231">
        <f>+SIGIRS!DG129</f>
        <v>0</v>
      </c>
      <c r="K224" s="231">
        <f>+SIGIRS!DJ129</f>
        <v>6</v>
      </c>
    </row>
    <row r="225" spans="2:11">
      <c r="B225" s="142" t="s">
        <v>1752</v>
      </c>
      <c r="C225" s="231">
        <f>+SIGIRS!Z131</f>
        <v>35.54</v>
      </c>
      <c r="D225" s="231">
        <f>+SIGIRS!AB131</f>
        <v>6.19</v>
      </c>
      <c r="E225" s="231">
        <f>+SIGIRS!AD131</f>
        <v>18.52</v>
      </c>
      <c r="F225" s="142">
        <f t="shared" si="29"/>
        <v>60.25</v>
      </c>
      <c r="G225" s="231">
        <f>+SIGIRS!AI131</f>
        <v>60.25</v>
      </c>
      <c r="H225" s="231">
        <f>+SIGIRS!AJ131</f>
        <v>60.25</v>
      </c>
      <c r="I225" s="231">
        <f>+SIGIRS!DF131</f>
        <v>0</v>
      </c>
      <c r="J225" s="231">
        <f>+SIGIRS!DG131</f>
        <v>0</v>
      </c>
      <c r="K225" s="231">
        <f>+SIGIRS!DJ131</f>
        <v>0</v>
      </c>
    </row>
    <row r="226" spans="2:11">
      <c r="B226" s="142" t="s">
        <v>1732</v>
      </c>
      <c r="C226" s="231">
        <f>+SIGIRS!Z133</f>
        <v>18.48</v>
      </c>
      <c r="D226" s="231">
        <f>+SIGIRS!AB133</f>
        <v>30.68</v>
      </c>
      <c r="E226" s="231">
        <f>+SIGIRS!AD133</f>
        <v>27.84</v>
      </c>
      <c r="F226" s="142">
        <f t="shared" si="29"/>
        <v>77</v>
      </c>
      <c r="G226" s="231">
        <f>+SIGIRS!AI133</f>
        <v>77</v>
      </c>
      <c r="H226" s="231">
        <f>+SIGIRS!AJ133</f>
        <v>71</v>
      </c>
      <c r="I226" s="231">
        <f>+SIGIRS!DF133</f>
        <v>6</v>
      </c>
      <c r="J226" s="231">
        <f>+SIGIRS!DG133</f>
        <v>0</v>
      </c>
      <c r="K226" s="231">
        <f>+SIGIRS!DJ133</f>
        <v>6</v>
      </c>
    </row>
    <row r="227" spans="2:11">
      <c r="B227" s="142" t="s">
        <v>1753</v>
      </c>
      <c r="C227" s="142">
        <f>+SIGIRS!Z135</f>
        <v>166.32</v>
      </c>
      <c r="D227" s="142">
        <f>+SIGIRS!AB135</f>
        <v>110.88</v>
      </c>
      <c r="E227" s="142">
        <f>+SIGIRS!AD135</f>
        <v>82.82</v>
      </c>
      <c r="F227" s="142">
        <f t="shared" si="29"/>
        <v>360.02</v>
      </c>
      <c r="G227" s="142">
        <f>+SIGIRS!AI135</f>
        <v>183</v>
      </c>
      <c r="H227" s="142">
        <f>+SIGIRS!AJ135</f>
        <v>183</v>
      </c>
      <c r="I227" s="142">
        <f>+SIGIRS!DF135</f>
        <v>7.9</v>
      </c>
      <c r="J227" s="142">
        <f>+SIGIRS!DG135</f>
        <v>0</v>
      </c>
      <c r="K227" s="227">
        <f>+SIGIRS!DJ135</f>
        <v>7.9</v>
      </c>
    </row>
    <row r="228" spans="2:11">
      <c r="B228" s="142" t="s">
        <v>200</v>
      </c>
      <c r="C228" s="142">
        <f>+SIGIRS!Z137</f>
        <v>184.96</v>
      </c>
      <c r="D228" s="142">
        <f>+SIGIRS!AB137</f>
        <v>122.24</v>
      </c>
      <c r="E228" s="142">
        <f>+SIGIRS!AD137</f>
        <v>92.3</v>
      </c>
      <c r="F228" s="142">
        <f t="shared" si="29"/>
        <v>399.5</v>
      </c>
      <c r="G228" s="142">
        <f>+SIGIRS!AI137</f>
        <v>384.5</v>
      </c>
      <c r="H228" s="142">
        <f>+SIGIRS!AJ137</f>
        <v>384.5</v>
      </c>
      <c r="I228" s="142">
        <f>+SIGIRS!DF137</f>
        <v>15</v>
      </c>
      <c r="J228" s="142">
        <f>+SIGIRS!DG137</f>
        <v>0</v>
      </c>
      <c r="K228" s="227">
        <f>+SIGIRS!DJ137</f>
        <v>14.7</v>
      </c>
    </row>
    <row r="229" spans="2:11">
      <c r="B229" s="142" t="s">
        <v>201</v>
      </c>
      <c r="C229" s="231">
        <f>+SIGIRS!Z139</f>
        <v>15.26</v>
      </c>
      <c r="D229" s="231">
        <f>+SIGIRS!AB139</f>
        <v>12.67</v>
      </c>
      <c r="E229" s="231">
        <f>+SIGIRS!AD139</f>
        <v>2.0699999999999998</v>
      </c>
      <c r="F229" s="142">
        <f t="shared" si="29"/>
        <v>30</v>
      </c>
      <c r="G229" s="231">
        <f>+SIGIRS!AI139</f>
        <v>29</v>
      </c>
      <c r="H229" s="231">
        <f>+SIGIRS!AJ139</f>
        <v>29</v>
      </c>
      <c r="I229" s="231">
        <f>+SIGIRS!DF139</f>
        <v>1</v>
      </c>
      <c r="J229" s="231">
        <f>+SIGIRS!DG139</f>
        <v>0</v>
      </c>
      <c r="K229" s="231">
        <f>+SIGIRS!DJ139</f>
        <v>1</v>
      </c>
    </row>
    <row r="230" spans="2:11">
      <c r="B230" s="142" t="s">
        <v>202</v>
      </c>
      <c r="C230" s="142">
        <f>+SIGIRS!Z141</f>
        <v>216.6</v>
      </c>
      <c r="D230" s="142">
        <f>+SIGIRS!AB141</f>
        <v>226.7</v>
      </c>
      <c r="E230" s="142">
        <f>+SIGIRS!AD141</f>
        <v>49.2</v>
      </c>
      <c r="F230" s="142">
        <f t="shared" si="29"/>
        <v>492.49999999999994</v>
      </c>
      <c r="G230" s="142">
        <f>+SIGIRS!AI141</f>
        <v>472.5</v>
      </c>
      <c r="H230" s="142">
        <f>+SIGIRS!AJ141</f>
        <v>472.5</v>
      </c>
      <c r="I230" s="142">
        <f>+SIGIRS!DF141</f>
        <v>17.5</v>
      </c>
      <c r="J230" s="142">
        <f>+SIGIRS!DG141</f>
        <v>0</v>
      </c>
      <c r="K230" s="227">
        <f>+SIGIRS!DJ141</f>
        <v>17.5</v>
      </c>
    </row>
    <row r="231" spans="2:11">
      <c r="B231" s="294" t="s">
        <v>1833</v>
      </c>
      <c r="C231" s="295">
        <f>SUM(C214:C230)</f>
        <v>1025.24</v>
      </c>
      <c r="D231" s="295">
        <f>SUM(D214:D230)</f>
        <v>840.93999999999983</v>
      </c>
      <c r="E231" s="295">
        <f>SUM(E214:E230)</f>
        <v>482.35</v>
      </c>
      <c r="F231" s="295">
        <f t="shared" ref="F231:K231" si="30">SUM(F214:F230)</f>
        <v>2348.5299999999997</v>
      </c>
      <c r="G231" s="295">
        <f t="shared" si="30"/>
        <v>2101.64</v>
      </c>
      <c r="H231" s="295">
        <f t="shared" si="30"/>
        <v>2039.31</v>
      </c>
      <c r="I231" s="295">
        <f t="shared" si="30"/>
        <v>137.53</v>
      </c>
      <c r="J231" s="295">
        <f t="shared" si="30"/>
        <v>11.8</v>
      </c>
      <c r="K231" s="295">
        <f t="shared" si="30"/>
        <v>125.43</v>
      </c>
    </row>
    <row r="232" spans="2:11">
      <c r="F232" s="215"/>
    </row>
    <row r="238" spans="2:11">
      <c r="B238" s="143" t="s">
        <v>1168</v>
      </c>
      <c r="C238" s="143" t="s">
        <v>1747</v>
      </c>
      <c r="D238" s="143" t="s">
        <v>1748</v>
      </c>
      <c r="E238" s="143" t="s">
        <v>1639</v>
      </c>
      <c r="F238" s="210" t="s">
        <v>1839</v>
      </c>
      <c r="G238" s="210" t="s">
        <v>1836</v>
      </c>
      <c r="H238" s="210" t="s">
        <v>1757</v>
      </c>
      <c r="I238" s="210" t="s">
        <v>1835</v>
      </c>
      <c r="J238" s="143" t="s">
        <v>1838</v>
      </c>
      <c r="K238" s="143" t="s">
        <v>1748</v>
      </c>
    </row>
    <row r="239" spans="2:11">
      <c r="B239" s="142" t="s">
        <v>203</v>
      </c>
      <c r="C239" s="232">
        <f>+SIGIRS!Z143</f>
        <v>135.1</v>
      </c>
      <c r="D239" s="232">
        <f>+SIGIRS!AB143</f>
        <v>75.06</v>
      </c>
      <c r="E239" s="232">
        <f>+SIGIRS!AD143</f>
        <v>90.07</v>
      </c>
      <c r="F239" s="232">
        <f>+C239+D239+E239</f>
        <v>300.23</v>
      </c>
      <c r="G239" s="142">
        <f>+SIGIRS!AI143</f>
        <v>264.56</v>
      </c>
      <c r="H239" s="142">
        <f>+SIGIRS!AJ143</f>
        <v>264.56</v>
      </c>
      <c r="I239" s="142">
        <f>+SIGIRS!DF143</f>
        <v>35.68</v>
      </c>
      <c r="J239" s="142">
        <f>+SIGIRS!DG143</f>
        <v>32.68</v>
      </c>
      <c r="K239" s="142">
        <f>+SIGIRS!DJ143</f>
        <v>3</v>
      </c>
    </row>
    <row r="240" spans="2:11">
      <c r="B240" s="142" t="s">
        <v>1517</v>
      </c>
      <c r="C240" s="142">
        <f>+SIGIRS!Z145</f>
        <v>23.76</v>
      </c>
      <c r="D240" s="142">
        <f>+SIGIRS!AB145</f>
        <v>11.88</v>
      </c>
      <c r="E240" s="142">
        <f>+SIGIRS!AD145</f>
        <v>8.3000000000000007</v>
      </c>
      <c r="F240" s="232">
        <f t="shared" ref="F240:F250" si="31">+C240+D240+E240</f>
        <v>43.94</v>
      </c>
      <c r="G240" s="142">
        <f>+SIGIRS!AI145</f>
        <v>44</v>
      </c>
      <c r="H240" s="142">
        <f>+SIGIRS!AJ145</f>
        <v>40</v>
      </c>
      <c r="I240" s="142">
        <f>+SIGIRS!DF145</f>
        <v>4</v>
      </c>
      <c r="J240" s="142">
        <f>+SIGIRS!DG145</f>
        <v>0</v>
      </c>
      <c r="K240" s="142">
        <f>+SIGIRS!DJ145</f>
        <v>4</v>
      </c>
    </row>
    <row r="241" spans="2:11">
      <c r="B241" s="142" t="s">
        <v>206</v>
      </c>
      <c r="C241" s="142">
        <f>+SIGIRS!Z147</f>
        <v>107.32</v>
      </c>
      <c r="D241" s="142">
        <f>+SIGIRS!AB147</f>
        <v>17.8</v>
      </c>
      <c r="E241" s="142">
        <f>+SIGIRS!AD147</f>
        <v>7.42</v>
      </c>
      <c r="F241" s="232">
        <f t="shared" si="31"/>
        <v>132.54</v>
      </c>
      <c r="G241" s="142">
        <f>+SIGIRS!AI147</f>
        <v>132.5</v>
      </c>
      <c r="H241" s="142">
        <f>+SIGIRS!AJ147</f>
        <v>128.5</v>
      </c>
      <c r="I241" s="142">
        <f>+SIGIRS!DF147</f>
        <v>4</v>
      </c>
      <c r="J241" s="142">
        <f>+SIGIRS!DG147</f>
        <v>0</v>
      </c>
      <c r="K241" s="142">
        <f>+SIGIRS!DJ147</f>
        <v>4</v>
      </c>
    </row>
    <row r="242" spans="2:11">
      <c r="B242" s="142" t="s">
        <v>207</v>
      </c>
      <c r="C242" s="142">
        <f>+SIGIRS!Z149</f>
        <v>51</v>
      </c>
      <c r="D242" s="142">
        <f>+SIGIRS!AB149</f>
        <v>14</v>
      </c>
      <c r="E242" s="142">
        <f>+SIGIRS!AD149</f>
        <v>35</v>
      </c>
      <c r="F242" s="232">
        <f t="shared" si="31"/>
        <v>100</v>
      </c>
      <c r="G242" s="142">
        <f>+SIGIRS!AI149</f>
        <v>100</v>
      </c>
      <c r="H242" s="142">
        <f>+SIGIRS!AJ149</f>
        <v>95</v>
      </c>
      <c r="I242" s="142">
        <f>+SIGIRS!DF149</f>
        <v>5</v>
      </c>
      <c r="J242" s="142">
        <f>+SIGIRS!DG149</f>
        <v>0</v>
      </c>
      <c r="K242" s="142">
        <f>+SIGIRS!DJ149</f>
        <v>5</v>
      </c>
    </row>
    <row r="243" spans="2:11">
      <c r="B243" s="142" t="s">
        <v>208</v>
      </c>
      <c r="C243" s="142">
        <f>+SIGIRS!Z151</f>
        <v>374.77</v>
      </c>
      <c r="D243" s="142">
        <f>+SIGIRS!AB151</f>
        <v>160.61000000000001</v>
      </c>
      <c r="E243" s="142">
        <f>+SIGIRS!AD151</f>
        <v>229.5</v>
      </c>
      <c r="F243" s="232">
        <f t="shared" si="31"/>
        <v>764.88</v>
      </c>
      <c r="G243" s="142">
        <f>+SIGIRS!AI151</f>
        <v>570</v>
      </c>
      <c r="H243" s="142">
        <f>+SIGIRS!AJ151</f>
        <v>677.28</v>
      </c>
      <c r="I243" s="142">
        <f>+SIGIRS!DF151</f>
        <v>120</v>
      </c>
      <c r="J243" s="142">
        <f>+SIGIRS!DG151</f>
        <v>0</v>
      </c>
      <c r="K243" s="142">
        <f>+SIGIRS!DJ151</f>
        <v>120</v>
      </c>
    </row>
    <row r="244" spans="2:11">
      <c r="B244" s="142" t="s">
        <v>209</v>
      </c>
      <c r="C244" s="142">
        <f>+SIGIRS!Z153</f>
        <v>85.5</v>
      </c>
      <c r="D244" s="142">
        <f>+SIGIRS!AB153</f>
        <v>58.5</v>
      </c>
      <c r="E244" s="142">
        <f>+SIGIRS!AD153</f>
        <v>36</v>
      </c>
      <c r="F244" s="232">
        <f t="shared" si="31"/>
        <v>180</v>
      </c>
      <c r="G244" s="232">
        <f>+SIGIRS!AI153</f>
        <v>180</v>
      </c>
      <c r="H244" s="232">
        <f>+SIGIRS!AJ153</f>
        <v>165</v>
      </c>
      <c r="I244" s="142">
        <f>+SIGIRS!DF153</f>
        <v>15</v>
      </c>
      <c r="J244" s="142">
        <f>+SIGIRS!DG153</f>
        <v>0</v>
      </c>
      <c r="K244" s="142">
        <f>+SIGIRS!DJ153</f>
        <v>15</v>
      </c>
    </row>
    <row r="245" spans="2:11">
      <c r="B245" s="142" t="s">
        <v>210</v>
      </c>
      <c r="C245" s="142">
        <f>+SIGIRS!Z155</f>
        <v>252.4</v>
      </c>
      <c r="D245" s="142">
        <f>+SIGIRS!AB155</f>
        <v>82.08</v>
      </c>
      <c r="E245" s="142">
        <f>+SIGIRS!AD155</f>
        <v>25.56</v>
      </c>
      <c r="F245" s="232">
        <f t="shared" si="31"/>
        <v>360.04</v>
      </c>
      <c r="G245" s="142">
        <f>+SIGIRS!AI155</f>
        <v>360</v>
      </c>
      <c r="H245" s="142">
        <f>+SIGIRS!AJ155</f>
        <v>360</v>
      </c>
      <c r="I245" s="142">
        <f>+SIGIRS!DF155</f>
        <v>0</v>
      </c>
      <c r="J245" s="142">
        <f>+SIGIRS!DG155</f>
        <v>0</v>
      </c>
      <c r="K245" s="142">
        <f>+SIGIRS!DJ155</f>
        <v>0</v>
      </c>
    </row>
    <row r="246" spans="2:11">
      <c r="B246" s="142" t="s">
        <v>211</v>
      </c>
      <c r="C246" s="142">
        <f>+SIGIRS!Z157</f>
        <v>662.3</v>
      </c>
      <c r="D246" s="142">
        <f>+SIGIRS!AB157</f>
        <v>482.13</v>
      </c>
      <c r="E246" s="142">
        <f>+SIGIRS!AD157</f>
        <v>124.34</v>
      </c>
      <c r="F246" s="232">
        <f t="shared" si="31"/>
        <v>1268.7699999999998</v>
      </c>
      <c r="G246" s="142">
        <f>+SIGIRS!AI157</f>
        <v>1268.76</v>
      </c>
      <c r="H246" s="142">
        <f>+SIGIRS!AJ157</f>
        <v>1268.76</v>
      </c>
      <c r="I246" s="142">
        <f>+SIGIRS!DF157</f>
        <v>30</v>
      </c>
      <c r="J246" s="142">
        <f>+SIGIRS!DG157</f>
        <v>0</v>
      </c>
      <c r="K246" s="142">
        <f>+SIGIRS!DJ157</f>
        <v>30</v>
      </c>
    </row>
    <row r="247" spans="2:11">
      <c r="B247" s="142" t="s">
        <v>1609</v>
      </c>
      <c r="C247" s="142">
        <f>+SIGIRS!Z161</f>
        <v>42.5</v>
      </c>
      <c r="D247" s="142">
        <f>+SIGIRS!AB161</f>
        <v>17.25</v>
      </c>
      <c r="E247" s="142">
        <f>+SIGIRS!AD161</f>
        <v>16.2</v>
      </c>
      <c r="F247" s="232">
        <f t="shared" si="31"/>
        <v>75.95</v>
      </c>
      <c r="G247" s="232">
        <f>+SIGIRS!AI161</f>
        <v>76</v>
      </c>
      <c r="H247" s="232">
        <f>+SIGIRS!AJ161</f>
        <v>73</v>
      </c>
      <c r="I247" s="142">
        <f>+SIGIRS!DF161</f>
        <v>3</v>
      </c>
      <c r="J247" s="142">
        <f>+SIGIRS!DG161</f>
        <v>0</v>
      </c>
      <c r="K247" s="142">
        <f>+SIGIRS!DJ161</f>
        <v>3</v>
      </c>
    </row>
    <row r="248" spans="2:11">
      <c r="B248" s="142" t="s">
        <v>1754</v>
      </c>
      <c r="C248" s="142">
        <f>+SIGIRS!Z163</f>
        <v>51.3</v>
      </c>
      <c r="D248" s="142">
        <f>+SIGIRS!AB163</f>
        <v>10</v>
      </c>
      <c r="E248" s="142">
        <f>+SIGIRS!AD163</f>
        <v>13.7</v>
      </c>
      <c r="F248" s="232">
        <f t="shared" si="31"/>
        <v>75</v>
      </c>
      <c r="G248" s="232">
        <f>+SIGIRS!AI163</f>
        <v>75</v>
      </c>
      <c r="H248" s="232">
        <f>+SIGIRS!AJ163</f>
        <v>62</v>
      </c>
      <c r="I248" s="227">
        <f>+SIGIRS!DF163</f>
        <v>13</v>
      </c>
      <c r="J248" s="227">
        <f>+SIGIRS!DG163</f>
        <v>5</v>
      </c>
      <c r="K248" s="227">
        <f>+SIGIRS!DJ163</f>
        <v>8</v>
      </c>
    </row>
    <row r="249" spans="2:11">
      <c r="B249" s="142" t="s">
        <v>1755</v>
      </c>
      <c r="C249" s="142">
        <f>+SIGIRS!Z165</f>
        <v>187.04000000000002</v>
      </c>
      <c r="D249" s="142">
        <f>+SIGIRS!AB165</f>
        <v>76.160000000000011</v>
      </c>
      <c r="E249" s="142">
        <f>+SIGIRS!AD165</f>
        <v>16.799999999999969</v>
      </c>
      <c r="F249" s="232">
        <f t="shared" si="31"/>
        <v>280</v>
      </c>
      <c r="G249" s="142">
        <f>+SIGIRS!AI165</f>
        <v>280</v>
      </c>
      <c r="H249" s="142">
        <f>+SIGIRS!AJ165</f>
        <v>274</v>
      </c>
      <c r="I249" s="142">
        <f>+SIGIRS!DF165</f>
        <v>6</v>
      </c>
      <c r="J249" s="142">
        <f>+SIGIRS!DG165</f>
        <v>0</v>
      </c>
      <c r="K249" s="142">
        <f>+SIGIRS!DJ165</f>
        <v>6</v>
      </c>
    </row>
    <row r="250" spans="2:11">
      <c r="B250" s="142" t="s">
        <v>1756</v>
      </c>
      <c r="C250" s="142">
        <f>+SIGIRS!Z159</f>
        <v>60.1</v>
      </c>
      <c r="D250" s="142">
        <f>+SIGIRS!AB159</f>
        <v>22.4</v>
      </c>
      <c r="E250" s="142">
        <f>+SIGIRS!AD159</f>
        <v>12.9</v>
      </c>
      <c r="F250" s="232">
        <f t="shared" si="31"/>
        <v>95.4</v>
      </c>
      <c r="G250" s="142">
        <f>+SIGIRS!AI159</f>
        <v>92.4</v>
      </c>
      <c r="H250" s="142">
        <f>+SIGIRS!AJ159</f>
        <v>92.4</v>
      </c>
      <c r="I250" s="142">
        <f>+SIGIRS!DF159</f>
        <v>6</v>
      </c>
      <c r="J250" s="142">
        <f>+SIGIRS!DG159</f>
        <v>3</v>
      </c>
      <c r="K250" s="142">
        <f>+SIGIRS!DJ159</f>
        <v>3</v>
      </c>
    </row>
    <row r="251" spans="2:11">
      <c r="B251" s="294" t="s">
        <v>1833</v>
      </c>
      <c r="C251" s="295">
        <f t="shared" ref="C251:K251" si="32">SUM(C239:C250)</f>
        <v>2033.0899999999997</v>
      </c>
      <c r="D251" s="295">
        <f t="shared" si="32"/>
        <v>1027.8699999999999</v>
      </c>
      <c r="E251" s="295">
        <f t="shared" si="32"/>
        <v>615.79</v>
      </c>
      <c r="F251" s="295">
        <f t="shared" si="32"/>
        <v>3676.7499999999995</v>
      </c>
      <c r="G251" s="295">
        <f t="shared" si="32"/>
        <v>3443.22</v>
      </c>
      <c r="H251" s="295">
        <f t="shared" si="32"/>
        <v>3500.5</v>
      </c>
      <c r="I251" s="295">
        <f t="shared" si="32"/>
        <v>241.68</v>
      </c>
      <c r="J251" s="295">
        <f t="shared" si="32"/>
        <v>40.68</v>
      </c>
      <c r="K251" s="295">
        <f t="shared" si="32"/>
        <v>201</v>
      </c>
    </row>
    <row r="252" spans="2:11">
      <c r="F252" s="215"/>
    </row>
    <row r="253" spans="2:11">
      <c r="J253" s="215"/>
    </row>
    <row r="263" spans="2:5">
      <c r="B263" s="141" t="s">
        <v>1165</v>
      </c>
      <c r="C263" s="143" t="s">
        <v>1758</v>
      </c>
      <c r="D263" s="143" t="s">
        <v>1836</v>
      </c>
      <c r="E263" s="143" t="s">
        <v>1757</v>
      </c>
    </row>
    <row r="264" spans="2:5">
      <c r="B264" s="169" t="s">
        <v>146</v>
      </c>
      <c r="C264" s="211">
        <f>+F67</f>
        <v>1275.0819999999999</v>
      </c>
      <c r="D264" s="211">
        <f>+G140</f>
        <v>1252.23</v>
      </c>
      <c r="E264" s="211">
        <f>+H140</f>
        <v>1001.05</v>
      </c>
    </row>
    <row r="265" spans="2:5">
      <c r="B265" s="169" t="s">
        <v>158</v>
      </c>
      <c r="C265" s="211">
        <f t="shared" ref="C265:C271" si="33">+F68</f>
        <v>1504.3200000000002</v>
      </c>
      <c r="D265" s="211">
        <f>+G159</f>
        <v>1266.7742499999999</v>
      </c>
      <c r="E265" s="211">
        <f>+H159</f>
        <v>1134.81</v>
      </c>
    </row>
    <row r="266" spans="2:5">
      <c r="B266" s="169" t="s">
        <v>167</v>
      </c>
      <c r="C266" s="211">
        <f t="shared" si="33"/>
        <v>929.58999999999992</v>
      </c>
      <c r="D266" s="211">
        <f>+G180</f>
        <v>889.89999999999986</v>
      </c>
      <c r="E266" s="211">
        <f>+H180</f>
        <v>851.71</v>
      </c>
    </row>
    <row r="267" spans="2:5">
      <c r="B267" s="169" t="s">
        <v>1167</v>
      </c>
      <c r="C267" s="211">
        <f t="shared" si="33"/>
        <v>3318.97</v>
      </c>
      <c r="D267" s="211">
        <f>+G200</f>
        <v>3296.9800000000005</v>
      </c>
      <c r="E267" s="211">
        <f>+H200</f>
        <v>3174.6000000000004</v>
      </c>
    </row>
    <row r="268" spans="2:5">
      <c r="B268" s="169" t="s">
        <v>186</v>
      </c>
      <c r="C268" s="211">
        <f t="shared" si="33"/>
        <v>2348.5299999999997</v>
      </c>
      <c r="D268" s="211">
        <f>+Resumen!G231</f>
        <v>2101.64</v>
      </c>
      <c r="E268" s="211">
        <f>+Resumen!H231</f>
        <v>2039.31</v>
      </c>
    </row>
    <row r="269" spans="2:5">
      <c r="B269" s="169" t="s">
        <v>1168</v>
      </c>
      <c r="C269" s="211">
        <f t="shared" si="33"/>
        <v>3676.7499999999995</v>
      </c>
      <c r="D269" s="211">
        <f>+G251</f>
        <v>3443.22</v>
      </c>
      <c r="E269" s="211">
        <f>+H251</f>
        <v>3500.5</v>
      </c>
    </row>
    <row r="270" spans="2:5">
      <c r="B270" s="169" t="s">
        <v>135</v>
      </c>
      <c r="C270" s="211">
        <f t="shared" si="33"/>
        <v>18687.843000000001</v>
      </c>
      <c r="D270" s="211">
        <f>+G99</f>
        <v>12372.1</v>
      </c>
      <c r="E270" s="211">
        <f>+H99</f>
        <v>11964.4</v>
      </c>
    </row>
    <row r="271" spans="2:5">
      <c r="B271" s="169" t="s">
        <v>129</v>
      </c>
      <c r="C271" s="211">
        <f t="shared" si="33"/>
        <v>51890.619999999995</v>
      </c>
      <c r="D271" s="211">
        <f>+G116</f>
        <v>49954.149999999994</v>
      </c>
      <c r="E271" s="211">
        <f>+H116</f>
        <v>49954.149999999994</v>
      </c>
    </row>
    <row r="272" spans="2:5">
      <c r="B272" s="210" t="s">
        <v>1640</v>
      </c>
      <c r="C272" s="304">
        <f>SUM(C264:C271)</f>
        <v>83631.704999999987</v>
      </c>
      <c r="D272" s="304">
        <f>SUM(D264:D271)</f>
        <v>74576.994249999989</v>
      </c>
      <c r="E272" s="304">
        <f>SUM(E264:E271)</f>
        <v>73620.53</v>
      </c>
    </row>
    <row r="275" spans="2:6">
      <c r="B275" s="141" t="s">
        <v>1165</v>
      </c>
      <c r="C275" s="143" t="s">
        <v>1758</v>
      </c>
      <c r="D275" s="143" t="s">
        <v>1840</v>
      </c>
    </row>
    <row r="276" spans="2:6">
      <c r="B276" s="169" t="s">
        <v>146</v>
      </c>
      <c r="C276" s="211">
        <f>+F67</f>
        <v>1275.0819999999999</v>
      </c>
      <c r="D276" s="211">
        <f>+I67</f>
        <v>290.97999999999996</v>
      </c>
    </row>
    <row r="277" spans="2:6">
      <c r="B277" s="169" t="s">
        <v>158</v>
      </c>
      <c r="C277" s="211">
        <f t="shared" ref="C277:C283" si="34">+F68</f>
        <v>1504.3200000000002</v>
      </c>
      <c r="D277" s="211">
        <f t="shared" ref="D277:D283" si="35">+I68</f>
        <v>370.52</v>
      </c>
    </row>
    <row r="278" spans="2:6">
      <c r="B278" s="169" t="s">
        <v>167</v>
      </c>
      <c r="C278" s="211">
        <f t="shared" si="34"/>
        <v>929.58999999999992</v>
      </c>
      <c r="D278" s="211">
        <f t="shared" si="35"/>
        <v>61.97</v>
      </c>
    </row>
    <row r="279" spans="2:6">
      <c r="B279" s="169" t="s">
        <v>1167</v>
      </c>
      <c r="C279" s="211">
        <f t="shared" si="34"/>
        <v>3318.97</v>
      </c>
      <c r="D279" s="211">
        <f t="shared" si="35"/>
        <v>148.38</v>
      </c>
    </row>
    <row r="280" spans="2:6">
      <c r="B280" s="169" t="s">
        <v>186</v>
      </c>
      <c r="C280" s="211">
        <f t="shared" si="34"/>
        <v>2348.5299999999997</v>
      </c>
      <c r="D280" s="211">
        <f t="shared" si="35"/>
        <v>137.53</v>
      </c>
    </row>
    <row r="281" spans="2:6">
      <c r="B281" s="169" t="s">
        <v>1168</v>
      </c>
      <c r="C281" s="211">
        <f t="shared" si="34"/>
        <v>3676.7499999999995</v>
      </c>
      <c r="D281" s="211">
        <f t="shared" si="35"/>
        <v>241.68</v>
      </c>
    </row>
    <row r="282" spans="2:6">
      <c r="B282" s="169" t="s">
        <v>135</v>
      </c>
      <c r="C282" s="211">
        <f t="shared" si="34"/>
        <v>18687.843000000001</v>
      </c>
      <c r="D282" s="211">
        <f t="shared" si="35"/>
        <v>1207.1199999999999</v>
      </c>
    </row>
    <row r="283" spans="2:6">
      <c r="B283" s="169" t="s">
        <v>129</v>
      </c>
      <c r="C283" s="211">
        <f t="shared" si="34"/>
        <v>51890.619999999995</v>
      </c>
      <c r="D283" s="211">
        <f t="shared" si="35"/>
        <v>7150.91</v>
      </c>
    </row>
    <row r="284" spans="2:6">
      <c r="B284" s="302" t="s">
        <v>1640</v>
      </c>
      <c r="C284" s="303">
        <f>SUM(C276:C283)</f>
        <v>83631.704999999987</v>
      </c>
      <c r="D284" s="303">
        <f>SUM(D276:D283)</f>
        <v>9609.09</v>
      </c>
    </row>
    <row r="285" spans="2:6">
      <c r="F285" s="215">
        <f>+C285+D285+E285</f>
        <v>0</v>
      </c>
    </row>
  </sheetData>
  <mergeCells count="2">
    <mergeCell ref="AI63:AK63"/>
    <mergeCell ref="AH63:AH64"/>
  </mergeCells>
  <pageMargins left="0.7" right="0.7" top="0.75" bottom="0.75" header="0.3" footer="0.3"/>
  <pageSetup orientation="portrait" r:id="rId1"/>
  <ignoredErrors>
    <ignoredError sqref="K114 F67:F74" formula="1"/>
  </ignoredErrors>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53B06659DB1A34CB19663DB64451A23" ma:contentTypeVersion="1" ma:contentTypeDescription="Crear nuevo documento." ma:contentTypeScope="" ma:versionID="4e1b4b99feedddd199be838b674d0929">
  <xsd:schema xmlns:xsd="http://www.w3.org/2001/XMLSchema" xmlns:xs="http://www.w3.org/2001/XMLSchema" xmlns:p="http://schemas.microsoft.com/office/2006/metadata/properties" xmlns:ns2="a7181bfc-b75a-48fa-96e2-ba0254719cd3" targetNamespace="http://schemas.microsoft.com/office/2006/metadata/properties" ma:root="true" ma:fieldsID="79cc97e3f929837835aca9eb9f03bd3d" ns2:_="">
    <xsd:import namespace="a7181bfc-b75a-48fa-96e2-ba0254719cd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181bfc-b75a-48fa-96e2-ba0254719cd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64D4FA-2B21-4734-83E9-218F99D5263C}"/>
</file>

<file path=customXml/itemProps2.xml><?xml version="1.0" encoding="utf-8"?>
<ds:datastoreItem xmlns:ds="http://schemas.openxmlformats.org/officeDocument/2006/customXml" ds:itemID="{2B8B8BF6-496E-41E9-A207-CB24541C5C92}"/>
</file>

<file path=customXml/itemProps3.xml><?xml version="1.0" encoding="utf-8"?>
<ds:datastoreItem xmlns:ds="http://schemas.openxmlformats.org/officeDocument/2006/customXml" ds:itemID="{F723C4B2-F624-4625-9D0E-BF9B47746F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SIGIRS</vt:lpstr>
      <vt:lpstr>Resumen</vt:lpstr>
      <vt:lpstr>Hoja3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gerencia</dc:creator>
  <cp:lastModifiedBy>cmontoya</cp:lastModifiedBy>
  <dcterms:created xsi:type="dcterms:W3CDTF">2014-02-04T20:52:34Z</dcterms:created>
  <dcterms:modified xsi:type="dcterms:W3CDTF">2015-11-10T20:25:37Z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0x010100653B06659DB1A34CB19663DB64451A23</vt:lpwstr>
  </property>
</Properties>
</file>